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uruokayukiko/Library/Mobile Documents/com~apple~CloudDocs/プライベート/登山ガイド業務/ガイドパンフレット/2025秋冬/"/>
    </mc:Choice>
  </mc:AlternateContent>
  <xr:revisionPtr revIDLastSave="0" documentId="8_{813BFF6F-A874-8F42-9125-B0AEADE4A706}" xr6:coauthVersionLast="36" xr6:coauthVersionMax="36" xr10:uidLastSave="{00000000-0000-0000-0000-000000000000}"/>
  <bookViews>
    <workbookView xWindow="1300" yWindow="500" windowWidth="27500" windowHeight="15420" xr2:uid="{12B2AE5C-6465-7B4C-B8D3-8120FDE5E314}"/>
  </bookViews>
  <sheets>
    <sheet name="カレンダー" sheetId="1" r:id="rId1"/>
  </sheets>
  <definedNames>
    <definedName name="Calendar10Month">カレンダー!#REF!</definedName>
    <definedName name="Calendar10MonthOption">MATCH(Calendar10Month,月,0)</definedName>
    <definedName name="Calendar10Year">カレンダー!#REF!</definedName>
    <definedName name="Calendar11Month">カレンダー!$C$137</definedName>
    <definedName name="Calendar11MonthOption">MATCH(Calendar11Month,月,0)</definedName>
    <definedName name="Calendar11Year">カレンダー!$B$137</definedName>
    <definedName name="Calendar12Month">カレンダー!$C$151</definedName>
    <definedName name="Calendar12MonthOption">MATCH(Calendar12Month,月,0)</definedName>
    <definedName name="Calendar12Year">カレンダー!$B$151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カレンダー!#REF!</definedName>
    <definedName name="ColumnTitleRegion29..C140.1">カレンダー!#REF!</definedName>
    <definedName name="ColumnTitleRegion3..D14.1">カレンダー!$D$13</definedName>
    <definedName name="ColumnTitleRegion30..D140.1">カレンダー!$D$135</definedName>
    <definedName name="ColumnTitleRegion31..H152.1">カレンダー!$B$138</definedName>
    <definedName name="ColumnTitleRegion32..C154.1">カレンダー!$B$138</definedName>
    <definedName name="ColumnTitleRegion33..D154.1">カレンダー!$D$149</definedName>
    <definedName name="ColumnTitleRegion34..H166.1">カレンダー!$B$152</definedName>
    <definedName name="ColumnTitleRegion35..C168.1">カレンダー!$B$152</definedName>
    <definedName name="ColumnTitleRegion36..D168.1">カレンダー!$D$163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カレンダー!$B$1:$H$126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B1" i="1"/>
  <c r="C15" i="1" s="1"/>
  <c r="B9" i="1" l="1" a="1"/>
  <c r="G9" i="1" s="1"/>
  <c r="B5" i="1" a="1"/>
  <c r="F5" i="1" s="1"/>
  <c r="B11" i="1" a="1"/>
  <c r="F11" i="1" s="1"/>
  <c r="B3" i="1" a="1"/>
  <c r="G3" i="1" s="1"/>
  <c r="G2" i="1" s="1"/>
  <c r="B13" i="1" a="1"/>
  <c r="C13" i="1" s="1"/>
  <c r="B7" i="1" a="1"/>
  <c r="B15" i="1"/>
  <c r="F9" i="1" l="1"/>
  <c r="E9" i="1"/>
  <c r="E3" i="1"/>
  <c r="E2" i="1" s="1"/>
  <c r="F3" i="1"/>
  <c r="F2" i="1" s="1"/>
  <c r="B13" i="1"/>
  <c r="D7" i="1"/>
  <c r="B7" i="1"/>
  <c r="C7" i="1"/>
  <c r="H7" i="1"/>
  <c r="D3" i="1"/>
  <c r="D2" i="1" s="1"/>
  <c r="B3" i="1"/>
  <c r="H3" i="1"/>
  <c r="H2" i="1" s="1"/>
  <c r="C3" i="1"/>
  <c r="C2" i="1" s="1"/>
  <c r="D11" i="1"/>
  <c r="B11" i="1"/>
  <c r="C11" i="1"/>
  <c r="H11" i="1"/>
  <c r="G11" i="1"/>
  <c r="D5" i="1"/>
  <c r="B5" i="1"/>
  <c r="C5" i="1"/>
  <c r="H5" i="1"/>
  <c r="F7" i="1"/>
  <c r="E5" i="1"/>
  <c r="E7" i="1"/>
  <c r="G5" i="1"/>
  <c r="G7" i="1"/>
  <c r="E11" i="1"/>
  <c r="D9" i="1"/>
  <c r="B9" i="1"/>
  <c r="C9" i="1"/>
  <c r="H9" i="1"/>
  <c r="B17" i="1" a="1"/>
  <c r="B19" i="1" a="1"/>
  <c r="B21" i="1" a="1"/>
  <c r="B23" i="1" a="1"/>
  <c r="B25" i="1" a="1"/>
  <c r="B27" i="1" a="1"/>
  <c r="B29" i="1"/>
  <c r="C29" i="1"/>
  <c r="B43" i="1" l="1"/>
  <c r="C43" i="1"/>
  <c r="B27" i="1"/>
  <c r="C27" i="1"/>
  <c r="H25" i="1"/>
  <c r="B25" i="1"/>
  <c r="C25" i="1"/>
  <c r="D25" i="1"/>
  <c r="G25" i="1"/>
  <c r="E25" i="1"/>
  <c r="F25" i="1"/>
  <c r="B41" i="1" a="1"/>
  <c r="B31" i="1" a="1"/>
  <c r="B33" i="1" a="1"/>
  <c r="B35" i="1" a="1"/>
  <c r="B37" i="1" a="1"/>
  <c r="B39" i="1" a="1"/>
  <c r="H23" i="1"/>
  <c r="B23" i="1"/>
  <c r="C23" i="1"/>
  <c r="D23" i="1"/>
  <c r="F23" i="1"/>
  <c r="E23" i="1"/>
  <c r="G23" i="1"/>
  <c r="H21" i="1"/>
  <c r="B21" i="1"/>
  <c r="C21" i="1"/>
  <c r="D21" i="1"/>
  <c r="E21" i="1"/>
  <c r="F21" i="1"/>
  <c r="G21" i="1"/>
  <c r="H19" i="1"/>
  <c r="B19" i="1"/>
  <c r="C19" i="1"/>
  <c r="D19" i="1"/>
  <c r="E19" i="1"/>
  <c r="F19" i="1"/>
  <c r="G19" i="1"/>
  <c r="H17" i="1"/>
  <c r="H16" i="1" s="1"/>
  <c r="B17" i="1"/>
  <c r="B16" i="1" s="1"/>
  <c r="C17" i="1"/>
  <c r="C16" i="1" s="1"/>
  <c r="D17" i="1"/>
  <c r="D16" i="1" s="1"/>
  <c r="E17" i="1"/>
  <c r="E16" i="1" s="1"/>
  <c r="F17" i="1"/>
  <c r="F16" i="1" s="1"/>
  <c r="G17" i="1"/>
  <c r="G16" i="1" s="1"/>
  <c r="B55" i="1" l="1" a="1"/>
  <c r="B49" i="1" a="1"/>
  <c r="B45" i="1" a="1"/>
  <c r="B53" i="1" a="1"/>
  <c r="B47" i="1" a="1"/>
  <c r="B51" i="1" a="1"/>
  <c r="C37" i="1"/>
  <c r="E37" i="1"/>
  <c r="D37" i="1"/>
  <c r="F37" i="1"/>
  <c r="G37" i="1"/>
  <c r="H37" i="1"/>
  <c r="B37" i="1"/>
  <c r="D33" i="1"/>
  <c r="F33" i="1"/>
  <c r="E33" i="1"/>
  <c r="G33" i="1"/>
  <c r="B33" i="1"/>
  <c r="C33" i="1"/>
  <c r="H33" i="1"/>
  <c r="D31" i="1"/>
  <c r="D30" i="1" s="1"/>
  <c r="F31" i="1"/>
  <c r="F30" i="1" s="1"/>
  <c r="E31" i="1"/>
  <c r="E30" i="1" s="1"/>
  <c r="G31" i="1"/>
  <c r="G30" i="1" s="1"/>
  <c r="C31" i="1"/>
  <c r="C30" i="1" s="1"/>
  <c r="H31" i="1"/>
  <c r="H30" i="1" s="1"/>
  <c r="B31" i="1"/>
  <c r="B30" i="1" s="1"/>
  <c r="D35" i="1"/>
  <c r="F35" i="1"/>
  <c r="G35" i="1"/>
  <c r="E35" i="1"/>
  <c r="B35" i="1"/>
  <c r="H35" i="1"/>
  <c r="C35" i="1"/>
  <c r="B57" i="1"/>
  <c r="C57" i="1"/>
  <c r="C41" i="1"/>
  <c r="B41" i="1"/>
  <c r="C39" i="1"/>
  <c r="E39" i="1"/>
  <c r="D39" i="1"/>
  <c r="F39" i="1"/>
  <c r="G39" i="1"/>
  <c r="H39" i="1"/>
  <c r="B39" i="1"/>
  <c r="H51" i="1" l="1"/>
  <c r="B51" i="1"/>
  <c r="C51" i="1"/>
  <c r="D51" i="1"/>
  <c r="F51" i="1"/>
  <c r="E51" i="1"/>
  <c r="G51" i="1"/>
  <c r="H47" i="1"/>
  <c r="C47" i="1"/>
  <c r="B47" i="1"/>
  <c r="D47" i="1"/>
  <c r="F47" i="1"/>
  <c r="E47" i="1"/>
  <c r="G47" i="1"/>
  <c r="H53" i="1"/>
  <c r="C53" i="1"/>
  <c r="B53" i="1"/>
  <c r="D53" i="1"/>
  <c r="E53" i="1"/>
  <c r="F53" i="1"/>
  <c r="G53" i="1"/>
  <c r="H45" i="1"/>
  <c r="H44" i="1" s="1"/>
  <c r="C45" i="1"/>
  <c r="C44" i="1" s="1"/>
  <c r="B45" i="1"/>
  <c r="B44" i="1" s="1"/>
  <c r="D45" i="1"/>
  <c r="D44" i="1" s="1"/>
  <c r="E45" i="1"/>
  <c r="E44" i="1" s="1"/>
  <c r="F45" i="1"/>
  <c r="F44" i="1" s="1"/>
  <c r="G45" i="1"/>
  <c r="G44" i="1" s="1"/>
  <c r="H49" i="1"/>
  <c r="C49" i="1"/>
  <c r="B49" i="1"/>
  <c r="E49" i="1"/>
  <c r="F49" i="1"/>
  <c r="D49" i="1"/>
  <c r="G49" i="1"/>
  <c r="B55" i="1"/>
  <c r="C55" i="1"/>
  <c r="B69" i="1" a="1"/>
  <c r="B61" i="1" a="1"/>
  <c r="B59" i="1" a="1"/>
  <c r="B63" i="1" a="1"/>
  <c r="B67" i="1" a="1"/>
  <c r="B65" i="1" a="1"/>
  <c r="B71" i="1"/>
  <c r="C61" i="1" l="1"/>
  <c r="D61" i="1"/>
  <c r="E61" i="1"/>
  <c r="F61" i="1"/>
  <c r="B61" i="1"/>
  <c r="G61" i="1"/>
  <c r="H61" i="1"/>
  <c r="C69" i="1"/>
  <c r="B69" i="1"/>
  <c r="C59" i="1"/>
  <c r="C58" i="1" s="1"/>
  <c r="E59" i="1"/>
  <c r="E58" i="1" s="1"/>
  <c r="D59" i="1"/>
  <c r="D58" i="1" s="1"/>
  <c r="F59" i="1"/>
  <c r="F58" i="1" s="1"/>
  <c r="B59" i="1"/>
  <c r="B58" i="1" s="1"/>
  <c r="G59" i="1"/>
  <c r="G58" i="1" s="1"/>
  <c r="H59" i="1"/>
  <c r="H58" i="1" s="1"/>
  <c r="C65" i="1"/>
  <c r="D65" i="1"/>
  <c r="E65" i="1"/>
  <c r="F65" i="1"/>
  <c r="B65" i="1"/>
  <c r="H65" i="1"/>
  <c r="G65" i="1"/>
  <c r="C67" i="1"/>
  <c r="E67" i="1"/>
  <c r="F67" i="1"/>
  <c r="D67" i="1"/>
  <c r="B67" i="1"/>
  <c r="G67" i="1"/>
  <c r="H67" i="1"/>
  <c r="C63" i="1"/>
  <c r="E63" i="1"/>
  <c r="D63" i="1"/>
  <c r="F63" i="1"/>
  <c r="B63" i="1"/>
  <c r="G63" i="1"/>
  <c r="H63" i="1"/>
  <c r="B85" i="1"/>
  <c r="B81" i="1" a="1"/>
  <c r="B73" i="1" a="1"/>
  <c r="B77" i="1" a="1"/>
  <c r="B83" i="1" a="1"/>
  <c r="B75" i="1" a="1"/>
  <c r="C85" i="1"/>
  <c r="B79" i="1" a="1"/>
  <c r="C99" i="1" l="1"/>
  <c r="B95" i="1" a="1"/>
  <c r="B87" i="1" a="1"/>
  <c r="B99" i="1"/>
  <c r="B91" i="1" a="1"/>
  <c r="B97" i="1" a="1"/>
  <c r="B89" i="1" a="1"/>
  <c r="B93" i="1" a="1"/>
  <c r="G79" i="1"/>
  <c r="F79" i="1"/>
  <c r="C79" i="1"/>
  <c r="H79" i="1"/>
  <c r="B79" i="1"/>
  <c r="E79" i="1"/>
  <c r="D79" i="1"/>
  <c r="G75" i="1"/>
  <c r="F75" i="1"/>
  <c r="D75" i="1"/>
  <c r="C75" i="1"/>
  <c r="B75" i="1"/>
  <c r="H75" i="1"/>
  <c r="E75" i="1"/>
  <c r="C83" i="1"/>
  <c r="B83" i="1"/>
  <c r="G77" i="1"/>
  <c r="F77" i="1"/>
  <c r="H77" i="1"/>
  <c r="E77" i="1"/>
  <c r="B77" i="1"/>
  <c r="D77" i="1"/>
  <c r="C77" i="1"/>
  <c r="G73" i="1"/>
  <c r="G72" i="1" s="1"/>
  <c r="F73" i="1"/>
  <c r="F72" i="1" s="1"/>
  <c r="B73" i="1"/>
  <c r="B72" i="1" s="1"/>
  <c r="D73" i="1"/>
  <c r="D72" i="1" s="1"/>
  <c r="E73" i="1"/>
  <c r="E72" i="1" s="1"/>
  <c r="H73" i="1"/>
  <c r="H72" i="1" s="1"/>
  <c r="C73" i="1"/>
  <c r="C72" i="1" s="1"/>
  <c r="G81" i="1"/>
  <c r="F81" i="1"/>
  <c r="B81" i="1"/>
  <c r="H81" i="1"/>
  <c r="E81" i="1"/>
  <c r="D81" i="1"/>
  <c r="C81" i="1"/>
  <c r="C93" i="1" l="1"/>
  <c r="B93" i="1"/>
  <c r="H93" i="1"/>
  <c r="E93" i="1"/>
  <c r="G93" i="1"/>
  <c r="F93" i="1"/>
  <c r="D93" i="1"/>
  <c r="C97" i="1"/>
  <c r="B97" i="1"/>
  <c r="C91" i="1"/>
  <c r="B91" i="1"/>
  <c r="H91" i="1"/>
  <c r="G91" i="1"/>
  <c r="F91" i="1"/>
  <c r="E91" i="1"/>
  <c r="D91" i="1"/>
  <c r="C113" i="1"/>
  <c r="B107" i="1" a="1"/>
  <c r="B113" i="1"/>
  <c r="B109" i="1" a="1"/>
  <c r="B101" i="1" a="1"/>
  <c r="B103" i="1" a="1"/>
  <c r="B111" i="1" a="1"/>
  <c r="B105" i="1" a="1"/>
  <c r="C89" i="1"/>
  <c r="B89" i="1"/>
  <c r="F89" i="1"/>
  <c r="E89" i="1"/>
  <c r="D89" i="1"/>
  <c r="H89" i="1"/>
  <c r="G89" i="1"/>
  <c r="C87" i="1"/>
  <c r="C86" i="1" s="1"/>
  <c r="B87" i="1"/>
  <c r="B86" i="1" s="1"/>
  <c r="D87" i="1"/>
  <c r="D86" i="1" s="1"/>
  <c r="H87" i="1"/>
  <c r="H86" i="1" s="1"/>
  <c r="G87" i="1"/>
  <c r="G86" i="1" s="1"/>
  <c r="F87" i="1"/>
  <c r="F86" i="1" s="1"/>
  <c r="E87" i="1"/>
  <c r="E86" i="1" s="1"/>
  <c r="C95" i="1"/>
  <c r="B95" i="1"/>
  <c r="D95" i="1"/>
  <c r="H95" i="1"/>
  <c r="G95" i="1"/>
  <c r="F95" i="1"/>
  <c r="E95" i="1"/>
  <c r="G105" i="1" l="1"/>
  <c r="F105" i="1"/>
  <c r="H105" i="1"/>
  <c r="E105" i="1"/>
  <c r="D105" i="1"/>
  <c r="C105" i="1"/>
  <c r="B105" i="1"/>
  <c r="C111" i="1"/>
  <c r="B111" i="1"/>
  <c r="G103" i="1"/>
  <c r="F103" i="1"/>
  <c r="H103" i="1"/>
  <c r="E103" i="1"/>
  <c r="D103" i="1"/>
  <c r="C103" i="1"/>
  <c r="B103" i="1"/>
  <c r="G101" i="1"/>
  <c r="G100" i="1" s="1"/>
  <c r="F101" i="1"/>
  <c r="F100" i="1" s="1"/>
  <c r="D101" i="1"/>
  <c r="D100" i="1" s="1"/>
  <c r="C101" i="1"/>
  <c r="C100" i="1" s="1"/>
  <c r="B101" i="1"/>
  <c r="B100" i="1" s="1"/>
  <c r="H101" i="1"/>
  <c r="H100" i="1" s="1"/>
  <c r="E101" i="1"/>
  <c r="E100" i="1" s="1"/>
  <c r="G109" i="1"/>
  <c r="F109" i="1"/>
  <c r="D109" i="1"/>
  <c r="C109" i="1"/>
  <c r="B109" i="1"/>
  <c r="H109" i="1"/>
  <c r="E109" i="1"/>
  <c r="B125" i="1" a="1"/>
  <c r="B123" i="1" a="1"/>
  <c r="B121" i="1" a="1"/>
  <c r="B119" i="1" a="1"/>
  <c r="B117" i="1" a="1"/>
  <c r="B115" i="1" a="1"/>
  <c r="G107" i="1"/>
  <c r="F107" i="1"/>
  <c r="B107" i="1"/>
  <c r="D107" i="1"/>
  <c r="E107" i="1"/>
  <c r="H107" i="1"/>
  <c r="C107" i="1"/>
  <c r="C123" i="1" l="1"/>
  <c r="B123" i="1"/>
  <c r="H123" i="1"/>
  <c r="G123" i="1"/>
  <c r="F123" i="1"/>
  <c r="E123" i="1"/>
  <c r="D123" i="1"/>
  <c r="C117" i="1"/>
  <c r="B117" i="1"/>
  <c r="G117" i="1"/>
  <c r="H117" i="1"/>
  <c r="F117" i="1"/>
  <c r="E117" i="1"/>
  <c r="D117" i="1"/>
  <c r="C115" i="1"/>
  <c r="C114" i="1" s="1"/>
  <c r="B115" i="1"/>
  <c r="B114" i="1" s="1"/>
  <c r="H115" i="1"/>
  <c r="H114" i="1" s="1"/>
  <c r="G115" i="1"/>
  <c r="G114" i="1" s="1"/>
  <c r="F115" i="1"/>
  <c r="F114" i="1" s="1"/>
  <c r="E115" i="1"/>
  <c r="E114" i="1" s="1"/>
  <c r="D115" i="1"/>
  <c r="D114" i="1" s="1"/>
  <c r="C119" i="1"/>
  <c r="B119" i="1"/>
  <c r="F119" i="1"/>
  <c r="E119" i="1"/>
  <c r="D119" i="1"/>
  <c r="H119" i="1"/>
  <c r="G119" i="1"/>
  <c r="C125" i="1"/>
  <c r="B125" i="1"/>
  <c r="C121" i="1"/>
  <c r="B121" i="1"/>
  <c r="H121" i="1"/>
  <c r="G121" i="1"/>
  <c r="F121" i="1"/>
  <c r="E121" i="1"/>
  <c r="D121" i="1"/>
</calcChain>
</file>

<file path=xl/sharedStrings.xml><?xml version="1.0" encoding="utf-8"?>
<sst xmlns="http://schemas.openxmlformats.org/spreadsheetml/2006/main" count="77" uniqueCount="46">
  <si>
    <t>4月</t>
  </si>
  <si>
    <t>山伏岳</t>
    <phoneticPr fontId="11" type="noConversion"/>
  </si>
  <si>
    <t>筑紫森ハイキング</t>
    <phoneticPr fontId="11" type="noConversion"/>
  </si>
  <si>
    <t>りんご三山イベント</t>
    <phoneticPr fontId="11" type="noConversion"/>
  </si>
  <si>
    <t>地図読み実践
八塩山</t>
    <rPh sb="0" eb="2">
      <t>ｼﾞｯｾﾝ</t>
    </rPh>
    <phoneticPr fontId="11" type="noConversion"/>
  </si>
  <si>
    <t>笙ヶ岳残雪ハイク</t>
    <rPh sb="0" eb="3">
      <t>ｻﾞﾝｾﾂｷ</t>
    </rPh>
    <phoneticPr fontId="11" type="noConversion"/>
  </si>
  <si>
    <t>メモ:</t>
  </si>
  <si>
    <t>【春の低山企画】
湯川沼ハイキング</t>
    <phoneticPr fontId="11" type="noConversion"/>
  </si>
  <si>
    <t>鳥海湖残雪ハイク</t>
    <rPh sb="0" eb="2">
      <t>ｻﾞﾝｾﾂ</t>
    </rPh>
    <phoneticPr fontId="11" type="noConversion"/>
  </si>
  <si>
    <t>友の会山行</t>
    <rPh sb="0" eb="2">
      <t>ｻﾝｺｳ</t>
    </rPh>
    <phoneticPr fontId="11" type="noConversion"/>
  </si>
  <si>
    <t>男甑</t>
    <rPh sb="0" eb="2">
      <t>ｵﾄｺｺｼｷ</t>
    </rPh>
    <phoneticPr fontId="11" type="noConversion"/>
  </si>
  <si>
    <t>研修</t>
    <rPh sb="0" eb="2">
      <t>ｹﾝｼｭｳ</t>
    </rPh>
    <phoneticPr fontId="11" type="noConversion"/>
  </si>
  <si>
    <t>研修（予定）</t>
    <rPh sb="0" eb="2">
      <t>ｹﾝｼｭｳ</t>
    </rPh>
    <phoneticPr fontId="11" type="noConversion"/>
  </si>
  <si>
    <t>甑山縦走</t>
    <rPh sb="0" eb="2">
      <t>ｺｼｷﾔﾏ</t>
    </rPh>
    <phoneticPr fontId="11" type="noConversion"/>
  </si>
  <si>
    <t>ニセアカシア天ぷら</t>
    <phoneticPr fontId="11" type="noConversion"/>
  </si>
  <si>
    <t>秋田駒ケ岳
初心者向け</t>
    <phoneticPr fontId="11" type="noConversion"/>
  </si>
  <si>
    <t>りんご三山会山行</t>
    <rPh sb="0" eb="2">
      <t>ｻﾝｻﾞﾝ</t>
    </rPh>
    <phoneticPr fontId="11" type="noConversion"/>
  </si>
  <si>
    <t>ムーミン谷〜男岳
秋田駒八合目起点</t>
    <rPh sb="0" eb="2">
      <t>ｷﾃﾝ</t>
    </rPh>
    <phoneticPr fontId="11" type="noConversion"/>
  </si>
  <si>
    <t>秋田駒
南カルデラ周回
国見起点</t>
    <rPh sb="0" eb="1">
      <t>ｸﾆ、ｲ</t>
    </rPh>
    <phoneticPr fontId="11" type="noConversion"/>
  </si>
  <si>
    <t>資格更新研修</t>
    <rPh sb="0" eb="2">
      <t>□</t>
    </rPh>
    <phoneticPr fontId="11" type="noConversion"/>
  </si>
  <si>
    <t>女神山</t>
    <phoneticPr fontId="11" type="noConversion"/>
  </si>
  <si>
    <t>プライベートガイド</t>
    <phoneticPr fontId="11" type="noConversion"/>
  </si>
  <si>
    <t>薬師岳
ニッコウキスゲ</t>
    <phoneticPr fontId="11" type="noConversion"/>
  </si>
  <si>
    <t>鳥海湖ハイキング</t>
    <phoneticPr fontId="11" type="noConversion"/>
  </si>
  <si>
    <t>乳頭山〜田代平湿原〜蟹場</t>
    <rPh sb="0" eb="3">
      <t>ﾀｼﾛﾀｲﾗ</t>
    </rPh>
    <phoneticPr fontId="11" type="noConversion"/>
  </si>
  <si>
    <t>南八幡平無人小屋泊まり</t>
    <rPh sb="0" eb="4">
      <t>ﾋﾅﾝｺﾞﾔ</t>
    </rPh>
    <phoneticPr fontId="11" type="noConversion"/>
  </si>
  <si>
    <t>鳥海山
アーリータイム</t>
    <phoneticPr fontId="11" type="noConversion"/>
  </si>
  <si>
    <t>プライベート</t>
    <phoneticPr fontId="11" type="noConversion"/>
  </si>
  <si>
    <t>スキルアップ研修</t>
    <rPh sb="0" eb="2">
      <t>ｹﾝｼｭｳ</t>
    </rPh>
    <phoneticPr fontId="11" type="noConversion"/>
  </si>
  <si>
    <t>鳥海山山頂小屋泊まり</t>
  </si>
  <si>
    <t>山伏岳
大湯滝</t>
    <rPh sb="0" eb="3">
      <t>ｵｵﾕﾀｷ</t>
    </rPh>
    <phoneticPr fontId="11" type="noConversion"/>
  </si>
  <si>
    <t>湯川沼のヒツジグサ</t>
    <rPh sb="0" eb="3">
      <t>ﾉ</t>
    </rPh>
    <phoneticPr fontId="11" type="noConversion"/>
  </si>
  <si>
    <t>泥湯三山縦走</t>
    <rPh sb="0" eb="2">
      <t>ｼﾞｭｳｿｳ</t>
    </rPh>
    <phoneticPr fontId="11" type="noConversion"/>
  </si>
  <si>
    <t>栗駒山
秣岳縦走</t>
    <phoneticPr fontId="11" type="noConversion"/>
  </si>
  <si>
    <t>神室山有屋コース</t>
    <rPh sb="0" eb="2">
      <t>ｱﾘﾔ</t>
    </rPh>
    <phoneticPr fontId="11" type="noConversion"/>
  </si>
  <si>
    <t>殿様街道から
男甑山</t>
    <rPh sb="0" eb="2">
      <t>ｶｲﾄﾞｳｵﾄｺ</t>
    </rPh>
    <phoneticPr fontId="11" type="noConversion"/>
  </si>
  <si>
    <t>黒森山~
御嶽縦走</t>
    <rPh sb="0" eb="3">
      <t>ｸﾛﾓｼﾞ</t>
    </rPh>
    <phoneticPr fontId="11" type="noConversion"/>
  </si>
  <si>
    <t>湯川沼尾根コース</t>
    <rPh sb="0" eb="2">
      <t>ｵﾈ</t>
    </rPh>
    <phoneticPr fontId="11" type="noConversion"/>
  </si>
  <si>
    <t>里山フェス</t>
    <rPh sb="0" eb="2">
      <t>ｻﾄﾔﾏ</t>
    </rPh>
    <phoneticPr fontId="11" type="noConversion"/>
  </si>
  <si>
    <t>りんご三山
きのこ採り体験</t>
    <rPh sb="0" eb="1">
      <t>ﾄﾘ</t>
    </rPh>
    <phoneticPr fontId="11" type="noConversion"/>
  </si>
  <si>
    <t>南郷岳
雪山体験</t>
    <rPh sb="0" eb="2">
      <t>ﾕｷﾔﾏ</t>
    </rPh>
    <phoneticPr fontId="11" type="noConversion"/>
  </si>
  <si>
    <t>金峰山スノーハイク体験</t>
    <rPh sb="0" eb="2">
      <t>ﾕｷﾔﾏ</t>
    </rPh>
    <phoneticPr fontId="11" type="noConversion"/>
  </si>
  <si>
    <t>石黒山</t>
    <phoneticPr fontId="11" type="noConversion"/>
  </si>
  <si>
    <t>9月</t>
    <rPh sb="0" eb="1">
      <t>ガツ</t>
    </rPh>
    <phoneticPr fontId="2"/>
  </si>
  <si>
    <t>月曜日</t>
    <phoneticPr fontId="2"/>
  </si>
  <si>
    <t>真昼岳へ峰越口</t>
    <rPh sb="0" eb="3">
      <t>へ</t>
    </rPh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</si>
</sst>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"/>
    <numFmt numFmtId="177" formatCode="[$-F800]dddd\,\ mmmm\ dd\,\ yyyy"/>
  </numFmts>
  <fonts count="15" x14ac:knownFonts="1">
    <font>
      <sz val="11"/>
      <name val="Meiryo UI"/>
      <family val="2"/>
    </font>
    <font>
      <sz val="11"/>
      <name val="Meiryo UI"/>
      <family val="2"/>
    </font>
    <font>
      <sz val="6"/>
      <name val="HuiFontP"/>
      <family val="3"/>
      <charset val="128"/>
    </font>
    <font>
      <b/>
      <sz val="28"/>
      <color theme="0"/>
      <name val="Meiryo UI"/>
      <family val="2"/>
    </font>
    <font>
      <sz val="36"/>
      <color theme="4" tint="-0.24994659260841701"/>
      <name val="Meiryo UI"/>
      <family val="2"/>
    </font>
    <font>
      <sz val="10"/>
      <name val="Meiryo UI"/>
      <family val="2"/>
    </font>
    <font>
      <b/>
      <sz val="11"/>
      <color theme="0"/>
      <name val="Meiryo UI"/>
      <family val="2"/>
    </font>
    <font>
      <sz val="16"/>
      <color theme="1"/>
      <name val="Meiryo UI"/>
      <family val="2"/>
    </font>
    <font>
      <sz val="11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theme="1"/>
      <name val="Meiryo UI"/>
      <family val="2"/>
    </font>
    <font>
      <sz val="8"/>
      <name val="Arial"/>
      <family val="2"/>
    </font>
    <font>
      <sz val="11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u/>
      <sz val="11"/>
      <color theme="1"/>
      <name val="Meiryo UI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3743705557422"/>
      </right>
      <top style="thin">
        <color theme="2" tint="-9.9978637043366805E-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2" tint="-9.9978637043366805E-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10">
    <xf numFmtId="0" fontId="0" fillId="0" borderId="0" applyFill="0" applyBorder="0" applyProtection="0"/>
    <xf numFmtId="0" fontId="3" fillId="3" borderId="0" applyNumberFormat="0" applyBorder="0" applyProtection="0">
      <alignment horizontal="center"/>
    </xf>
    <xf numFmtId="0" fontId="4" fillId="0" borderId="0" applyNumberFormat="0" applyFill="0" applyProtection="0">
      <alignment horizontal="left" indent="3"/>
    </xf>
    <xf numFmtId="0" fontId="6" fillId="4" borderId="1" applyNumberFormat="0" applyProtection="0">
      <alignment horizontal="left" vertical="center" indent="1"/>
    </xf>
    <xf numFmtId="0" fontId="6" fillId="3" borderId="1" applyNumberFormat="0" applyProtection="0">
      <alignment horizontal="left" indent="1"/>
    </xf>
    <xf numFmtId="176" fontId="8" fillId="0" borderId="0" applyNumberFormat="0" applyFill="0" applyProtection="0">
      <alignment horizontal="left" vertical="top" wrapText="1" indent="1"/>
    </xf>
    <xf numFmtId="0" fontId="9" fillId="0" borderId="0" applyNumberFormat="0" applyFill="0" applyBorder="0" applyAlignment="0" applyProtection="0"/>
    <xf numFmtId="176" fontId="7" fillId="0" borderId="2" applyFill="0" applyProtection="0">
      <alignment horizontal="left" vertical="center" wrapText="1" indent="1"/>
    </xf>
    <xf numFmtId="176" fontId="8" fillId="0" borderId="4" applyFill="0" applyProtection="0">
      <alignment horizontal="left" vertical="top" wrapText="1" indent="1"/>
    </xf>
    <xf numFmtId="176" fontId="1" fillId="0" borderId="11" applyNumberFormat="0" applyFill="0" applyProtection="0">
      <alignment horizontal="left" vertical="center" wrapText="1" indent="1"/>
    </xf>
  </cellStyleXfs>
  <cellXfs count="89">
    <xf numFmtId="0" fontId="0" fillId="0" borderId="0" xfId="0"/>
    <xf numFmtId="0" fontId="0" fillId="2" borderId="0" xfId="0" applyFill="1"/>
    <xf numFmtId="0" fontId="3" fillId="3" borderId="0" xfId="1">
      <alignment horizontal="center"/>
    </xf>
    <xf numFmtId="0" fontId="5" fillId="0" borderId="0" xfId="0" applyFont="1"/>
    <xf numFmtId="0" fontId="6" fillId="4" borderId="1" xfId="3" applyAlignment="1">
      <alignment horizontal="left" vertical="center" indent="1"/>
    </xf>
    <xf numFmtId="0" fontId="6" fillId="3" borderId="1" xfId="4" applyAlignment="1">
      <alignment horizontal="left" vertical="center" indent="1"/>
    </xf>
    <xf numFmtId="176" fontId="7" fillId="0" borderId="2" xfId="7" applyNumberFormat="1" applyFill="1">
      <alignment horizontal="left" vertical="center" wrapText="1" indent="1"/>
    </xf>
    <xf numFmtId="176" fontId="7" fillId="0" borderId="3" xfId="7" applyNumberFormat="1" applyFill="1" applyBorder="1">
      <alignment horizontal="left" vertical="center" wrapText="1" indent="1"/>
    </xf>
    <xf numFmtId="0" fontId="8" fillId="0" borderId="4" xfId="8" applyNumberFormat="1" applyFont="1" applyFill="1">
      <alignment horizontal="left" vertical="top" wrapText="1" indent="1"/>
    </xf>
    <xf numFmtId="0" fontId="10" fillId="5" borderId="4" xfId="6" applyNumberFormat="1" applyFont="1" applyFill="1" applyBorder="1" applyAlignment="1">
      <alignment horizontal="left" vertical="center" wrapText="1"/>
    </xf>
    <xf numFmtId="176" fontId="13" fillId="0" borderId="2" xfId="7" applyNumberFormat="1" applyFont="1" applyFill="1">
      <alignment horizontal="left" vertical="center" wrapText="1" indent="1"/>
    </xf>
    <xf numFmtId="176" fontId="13" fillId="0" borderId="3" xfId="7" applyNumberFormat="1" applyFont="1" applyFill="1" applyBorder="1">
      <alignment horizontal="left" vertical="center" wrapText="1" indent="1"/>
    </xf>
    <xf numFmtId="0" fontId="12" fillId="0" borderId="4" xfId="8" applyNumberFormat="1" applyFont="1" applyFill="1" applyBorder="1">
      <alignment horizontal="left" vertical="top" wrapText="1" indent="1"/>
    </xf>
    <xf numFmtId="0" fontId="12" fillId="0" borderId="7" xfId="8" applyNumberFormat="1" applyFont="1" applyFill="1" applyBorder="1">
      <alignment horizontal="left" vertical="top" wrapText="1" indent="1"/>
    </xf>
    <xf numFmtId="0" fontId="12" fillId="0" borderId="4" xfId="8" applyNumberFormat="1" applyFont="1" applyFill="1" applyAlignment="1">
      <alignment horizontal="left" vertical="center" wrapText="1"/>
    </xf>
    <xf numFmtId="176" fontId="13" fillId="0" borderId="8" xfId="7" applyNumberFormat="1" applyFont="1" applyFill="1" applyBorder="1">
      <alignment horizontal="left" vertical="center" wrapText="1" indent="1"/>
    </xf>
    <xf numFmtId="176" fontId="13" fillId="0" borderId="9" xfId="7" applyNumberFormat="1" applyFont="1" applyFill="1" applyBorder="1">
      <alignment horizontal="left" vertical="center" wrapText="1" indent="1"/>
    </xf>
    <xf numFmtId="176" fontId="13" fillId="7" borderId="2" xfId="7" applyNumberFormat="1" applyFont="1" applyFill="1">
      <alignment horizontal="left" vertical="center" wrapText="1" indent="1"/>
    </xf>
    <xf numFmtId="176" fontId="13" fillId="7" borderId="3" xfId="7" applyNumberFormat="1" applyFont="1" applyFill="1" applyBorder="1">
      <alignment horizontal="left" vertical="center" wrapText="1" indent="1"/>
    </xf>
    <xf numFmtId="0" fontId="14" fillId="8" borderId="10" xfId="6" applyNumberFormat="1" applyFont="1" applyFill="1" applyBorder="1" applyAlignment="1">
      <alignment horizontal="left" vertical="center" wrapText="1"/>
    </xf>
    <xf numFmtId="0" fontId="12" fillId="0" borderId="10" xfId="8" applyNumberFormat="1" applyFont="1" applyFill="1" applyBorder="1">
      <alignment horizontal="left" vertical="top" wrapText="1" indent="1"/>
    </xf>
    <xf numFmtId="0" fontId="14" fillId="5" borderId="4" xfId="6" applyNumberFormat="1" applyFont="1" applyFill="1" applyBorder="1" applyAlignment="1">
      <alignment horizontal="center" vertical="center" wrapText="1"/>
    </xf>
    <xf numFmtId="176" fontId="7" fillId="7" borderId="2" xfId="7" applyNumberFormat="1" applyFill="1">
      <alignment horizontal="left" vertical="center" wrapText="1" indent="1"/>
    </xf>
    <xf numFmtId="0" fontId="8" fillId="0" borderId="4" xfId="8" applyNumberFormat="1" applyFill="1">
      <alignment horizontal="left" vertical="top" wrapText="1" indent="1"/>
    </xf>
    <xf numFmtId="0" fontId="0" fillId="2" borderId="0" xfId="0" applyFill="1" applyBorder="1"/>
    <xf numFmtId="0" fontId="10" fillId="5" borderId="4" xfId="6" applyNumberFormat="1" applyFont="1" applyFill="1" applyBorder="1" applyAlignment="1">
      <alignment horizontal="center" vertical="center" wrapText="1"/>
    </xf>
    <xf numFmtId="0" fontId="14" fillId="5" borderId="4" xfId="6" applyNumberFormat="1" applyFont="1" applyFill="1" applyBorder="1" applyAlignment="1">
      <alignment horizontal="left" vertical="center" wrapText="1"/>
    </xf>
    <xf numFmtId="0" fontId="14" fillId="8" borderId="10" xfId="6" applyNumberFormat="1" applyFont="1" applyFill="1" applyBorder="1" applyAlignment="1">
      <alignment horizontal="left" vertical="center" wrapText="1" indent="1"/>
    </xf>
    <xf numFmtId="0" fontId="14" fillId="0" borderId="10" xfId="6" applyNumberFormat="1" applyFont="1" applyFill="1" applyBorder="1" applyAlignment="1">
      <alignment horizontal="left" vertical="center" wrapText="1"/>
    </xf>
    <xf numFmtId="0" fontId="14" fillId="5" borderId="12" xfId="6" applyNumberFormat="1" applyFont="1" applyFill="1" applyBorder="1" applyAlignment="1">
      <alignment horizontal="center" vertical="center" wrapText="1"/>
    </xf>
    <xf numFmtId="0" fontId="12" fillId="9" borderId="12" xfId="8" applyNumberFormat="1" applyFont="1" applyFill="1" applyBorder="1" applyAlignment="1">
      <alignment horizontal="center" vertical="center" wrapText="1"/>
    </xf>
    <xf numFmtId="0" fontId="10" fillId="5" borderId="12" xfId="6" applyNumberFormat="1" applyFont="1" applyFill="1" applyBorder="1" applyAlignment="1">
      <alignment horizontal="center" vertical="center" wrapText="1"/>
    </xf>
    <xf numFmtId="0" fontId="12" fillId="10" borderId="12" xfId="8" applyNumberFormat="1" applyFont="1" applyFill="1" applyBorder="1" applyAlignment="1">
      <alignment horizontal="center" vertical="center" wrapText="1"/>
    </xf>
    <xf numFmtId="0" fontId="14" fillId="8" borderId="10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2" fillId="0" borderId="0" xfId="0" applyFont="1"/>
    <xf numFmtId="0" fontId="12" fillId="0" borderId="4" xfId="8" applyNumberFormat="1" applyFont="1" applyFill="1">
      <alignment horizontal="left" vertical="top" wrapText="1" indent="1"/>
    </xf>
    <xf numFmtId="176" fontId="13" fillId="8" borderId="2" xfId="7" applyNumberFormat="1" applyFont="1" applyFill="1">
      <alignment horizontal="left" vertical="center" wrapText="1" indent="1"/>
    </xf>
    <xf numFmtId="0" fontId="8" fillId="0" borderId="12" xfId="8" applyNumberFormat="1" applyFill="1" applyBorder="1">
      <alignment horizontal="left" vertical="top" wrapText="1" indent="1"/>
    </xf>
    <xf numFmtId="0" fontId="14" fillId="5" borderId="0" xfId="6" applyFont="1" applyFill="1" applyAlignment="1">
      <alignment horizontal="center" vertical="center" wrapText="1"/>
    </xf>
    <xf numFmtId="176" fontId="7" fillId="8" borderId="2" xfId="7" applyNumberFormat="1" applyFill="1">
      <alignment horizontal="left" vertical="center" wrapText="1" indent="1"/>
    </xf>
    <xf numFmtId="0" fontId="12" fillId="0" borderId="0" xfId="8" applyNumberFormat="1" applyFont="1" applyFill="1" applyBorder="1">
      <alignment horizontal="left" vertical="top" wrapText="1" indent="1"/>
    </xf>
    <xf numFmtId="0" fontId="12" fillId="0" borderId="14" xfId="8" applyNumberFormat="1" applyFont="1" applyFill="1" applyBorder="1" applyAlignment="1">
      <alignment vertical="center" wrapText="1"/>
    </xf>
    <xf numFmtId="176" fontId="13" fillId="0" borderId="15" xfId="7" applyNumberFormat="1" applyFont="1" applyFill="1" applyBorder="1">
      <alignment horizontal="left" vertical="center" wrapText="1" indent="1"/>
    </xf>
    <xf numFmtId="176" fontId="13" fillId="0" borderId="10" xfId="7" applyNumberFormat="1" applyFont="1" applyFill="1" applyBorder="1">
      <alignment horizontal="left" vertical="center" wrapText="1" indent="1"/>
    </xf>
    <xf numFmtId="0" fontId="14" fillId="5" borderId="10" xfId="6" applyNumberFormat="1" applyFont="1" applyFill="1" applyBorder="1" applyAlignment="1">
      <alignment horizontal="left" vertical="center" wrapText="1"/>
    </xf>
    <xf numFmtId="0" fontId="8" fillId="0" borderId="10" xfId="8" applyNumberFormat="1" applyFont="1" applyFill="1" applyBorder="1" applyAlignment="1">
      <alignment horizontal="left" vertical="center" wrapText="1"/>
    </xf>
    <xf numFmtId="0" fontId="12" fillId="0" borderId="4" xfId="8" applyNumberFormat="1" applyFont="1" applyFill="1" applyAlignment="1">
      <alignment horizontal="center" vertical="center" wrapText="1"/>
    </xf>
    <xf numFmtId="0" fontId="12" fillId="0" borderId="6" xfId="8" applyNumberFormat="1" applyFont="1" applyFill="1" applyBorder="1" applyAlignment="1">
      <alignment vertical="center" wrapText="1"/>
    </xf>
    <xf numFmtId="0" fontId="12" fillId="8" borderId="10" xfId="8" applyNumberFormat="1" applyFont="1" applyFill="1" applyBorder="1" applyAlignment="1">
      <alignment horizontal="center" vertical="center" wrapText="1"/>
    </xf>
    <xf numFmtId="0" fontId="12" fillId="8" borderId="4" xfId="8" applyNumberFormat="1" applyFont="1" applyFill="1" applyAlignment="1">
      <alignment horizontal="left" vertical="center" wrapText="1"/>
    </xf>
    <xf numFmtId="0" fontId="8" fillId="0" borderId="10" xfId="8" applyNumberFormat="1" applyFill="1" applyBorder="1">
      <alignment horizontal="left" vertical="top" wrapText="1" indent="1"/>
    </xf>
    <xf numFmtId="0" fontId="8" fillId="5" borderId="4" xfId="8" applyNumberFormat="1" applyFill="1" applyAlignment="1">
      <alignment horizontal="center" vertical="center" wrapText="1"/>
    </xf>
    <xf numFmtId="0" fontId="14" fillId="0" borderId="4" xfId="6" applyNumberFormat="1" applyFont="1" applyFill="1" applyBorder="1" applyAlignment="1">
      <alignment horizontal="left" vertical="center" wrapText="1"/>
    </xf>
    <xf numFmtId="0" fontId="12" fillId="0" borderId="5" xfId="8" applyNumberFormat="1" applyFont="1" applyFill="1" applyBorder="1" applyAlignment="1">
      <alignment vertical="center" wrapText="1"/>
    </xf>
    <xf numFmtId="0" fontId="12" fillId="0" borderId="13" xfId="8" applyNumberFormat="1" applyFont="1" applyFill="1" applyBorder="1" applyAlignment="1">
      <alignment vertical="center" wrapText="1"/>
    </xf>
    <xf numFmtId="0" fontId="10" fillId="0" borderId="4" xfId="6" applyNumberFormat="1" applyFont="1" applyFill="1" applyBorder="1" applyAlignment="1">
      <alignment horizontal="center" vertical="center" wrapText="1"/>
    </xf>
    <xf numFmtId="0" fontId="9" fillId="5" borderId="10" xfId="6" applyNumberFormat="1" applyFill="1" applyBorder="1" applyAlignment="1">
      <alignment horizontal="left" vertical="center" wrapText="1" indent="1"/>
    </xf>
    <xf numFmtId="0" fontId="9" fillId="5" borderId="4" xfId="6" applyNumberFormat="1" applyFill="1" applyBorder="1" applyAlignment="1">
      <alignment horizontal="left" vertical="center" wrapText="1"/>
    </xf>
    <xf numFmtId="0" fontId="9" fillId="5" borderId="4" xfId="6" applyNumberFormat="1" applyFill="1" applyBorder="1" applyAlignment="1">
      <alignment horizontal="center" vertical="center" wrapText="1"/>
    </xf>
    <xf numFmtId="0" fontId="9" fillId="5" borderId="4" xfId="6" applyNumberFormat="1" applyFill="1" applyBorder="1" applyAlignment="1">
      <alignment horizontal="left" vertical="center" wrapText="1" indent="1"/>
    </xf>
    <xf numFmtId="0" fontId="9" fillId="5" borderId="5" xfId="6" applyNumberFormat="1" applyFill="1" applyBorder="1" applyAlignment="1">
      <alignment vertical="center" wrapText="1"/>
    </xf>
    <xf numFmtId="0" fontId="4" fillId="0" borderId="0" xfId="2">
      <alignment horizontal="left" indent="3"/>
    </xf>
    <xf numFmtId="0" fontId="8" fillId="0" borderId="10" xfId="5" applyNumberFormat="1" applyBorder="1">
      <alignment horizontal="left" vertical="top" wrapText="1" indent="1"/>
    </xf>
    <xf numFmtId="0" fontId="8" fillId="0" borderId="0" xfId="5" applyNumberFormat="1" applyBorder="1">
      <alignment horizontal="left" vertical="top" wrapText="1" indent="1"/>
    </xf>
    <xf numFmtId="0" fontId="1" fillId="0" borderId="16" xfId="9" applyNumberFormat="1" applyBorder="1">
      <alignment horizontal="left" vertical="center" wrapText="1" indent="1"/>
    </xf>
    <xf numFmtId="0" fontId="1" fillId="0" borderId="17" xfId="9" applyNumberFormat="1" applyBorder="1">
      <alignment horizontal="left" vertical="center" wrapText="1" indent="1"/>
    </xf>
    <xf numFmtId="0" fontId="12" fillId="6" borderId="5" xfId="8" applyNumberFormat="1" applyFont="1" applyFill="1" applyBorder="1" applyAlignment="1">
      <alignment horizontal="center" vertical="center" wrapText="1"/>
    </xf>
    <xf numFmtId="0" fontId="12" fillId="6" borderId="6" xfId="8" applyNumberFormat="1" applyFont="1" applyFill="1" applyBorder="1" applyAlignment="1">
      <alignment horizontal="center" vertical="center" wrapText="1"/>
    </xf>
    <xf numFmtId="0" fontId="8" fillId="11" borderId="6" xfId="8" applyNumberFormat="1" applyFont="1" applyFill="1" applyBorder="1" applyAlignment="1">
      <alignment horizontal="center" vertical="center" wrapText="1"/>
    </xf>
    <xf numFmtId="0" fontId="8" fillId="11" borderId="13" xfId="8" applyNumberFormat="1" applyFont="1" applyFill="1" applyBorder="1" applyAlignment="1">
      <alignment horizontal="center" vertical="center" wrapText="1"/>
    </xf>
    <xf numFmtId="0" fontId="12" fillId="12" borderId="5" xfId="8" applyNumberFormat="1" applyFont="1" applyFill="1" applyBorder="1" applyAlignment="1">
      <alignment horizontal="center" vertical="center" wrapText="1"/>
    </xf>
    <xf numFmtId="0" fontId="12" fillId="12" borderId="13" xfId="8" applyNumberFormat="1" applyFont="1" applyFill="1" applyBorder="1" applyAlignment="1">
      <alignment horizontal="center" vertical="center" wrapText="1"/>
    </xf>
    <xf numFmtId="177" fontId="1" fillId="0" borderId="16" xfId="9" applyNumberFormat="1" applyBorder="1">
      <alignment horizontal="left" vertical="center" wrapText="1" indent="1"/>
    </xf>
    <xf numFmtId="177" fontId="1" fillId="0" borderId="17" xfId="9" applyNumberFormat="1" applyBorder="1">
      <alignment horizontal="left" vertical="center" wrapText="1" indent="1"/>
    </xf>
    <xf numFmtId="0" fontId="8" fillId="11" borderId="0" xfId="8" applyNumberFormat="1" applyFill="1" applyBorder="1" applyAlignment="1">
      <alignment horizontal="center" vertical="center" wrapText="1"/>
    </xf>
    <xf numFmtId="0" fontId="8" fillId="11" borderId="4" xfId="8" applyNumberFormat="1" applyFill="1" applyBorder="1" applyAlignment="1">
      <alignment horizontal="center" vertical="center" wrapText="1"/>
    </xf>
    <xf numFmtId="177" fontId="0" fillId="0" borderId="11" xfId="9" applyNumberFormat="1" applyFont="1" applyBorder="1">
      <alignment horizontal="left" vertical="center" wrapText="1" indent="1"/>
    </xf>
    <xf numFmtId="177" fontId="1" fillId="0" borderId="11" xfId="9" applyNumberFormat="1" applyBorder="1">
      <alignment horizontal="left" vertical="center" wrapText="1" indent="1"/>
    </xf>
    <xf numFmtId="0" fontId="8" fillId="0" borderId="0" xfId="5" applyNumberFormat="1">
      <alignment horizontal="left" vertical="top" wrapText="1" indent="1"/>
    </xf>
    <xf numFmtId="0" fontId="10" fillId="5" borderId="5" xfId="6" applyNumberFormat="1" applyFont="1" applyFill="1" applyBorder="1" applyAlignment="1">
      <alignment horizontal="center" vertical="center" wrapText="1"/>
    </xf>
    <xf numFmtId="0" fontId="10" fillId="5" borderId="6" xfId="6" applyNumberFormat="1" applyFont="1" applyFill="1" applyBorder="1" applyAlignment="1">
      <alignment horizontal="center" vertical="center" wrapText="1"/>
    </xf>
    <xf numFmtId="0" fontId="12" fillId="13" borderId="5" xfId="8" applyNumberFormat="1" applyFont="1" applyFill="1" applyBorder="1" applyAlignment="1">
      <alignment horizontal="center" vertical="center" wrapText="1"/>
    </xf>
    <xf numFmtId="0" fontId="12" fillId="13" borderId="6" xfId="8" applyNumberFormat="1" applyFont="1" applyFill="1" applyBorder="1" applyAlignment="1">
      <alignment horizontal="center" vertical="center" wrapText="1"/>
    </xf>
    <xf numFmtId="0" fontId="14" fillId="5" borderId="10" xfId="6" applyNumberFormat="1" applyFont="1" applyFill="1" applyBorder="1" applyAlignment="1">
      <alignment horizontal="center" vertical="center" wrapText="1"/>
    </xf>
    <xf numFmtId="0" fontId="14" fillId="5" borderId="4" xfId="6" applyNumberFormat="1" applyFont="1" applyFill="1" applyBorder="1" applyAlignment="1">
      <alignment horizontal="center" vertical="center" wrapText="1"/>
    </xf>
    <xf numFmtId="177" fontId="0" fillId="0" borderId="16" xfId="9" applyNumberFormat="1" applyFont="1" applyBorder="1">
      <alignment horizontal="left" vertical="center" wrapText="1" indent="1"/>
    </xf>
    <xf numFmtId="177" fontId="0" fillId="0" borderId="17" xfId="9" applyNumberFormat="1" applyFont="1" applyBorder="1">
      <alignment horizontal="left" vertical="center" wrapText="1" indent="1"/>
    </xf>
    <xf numFmtId="0" fontId="12" fillId="12" borderId="6" xfId="8" applyNumberFormat="1" applyFont="1" applyFill="1" applyBorder="1" applyAlignment="1">
      <alignment horizontal="center" vertical="center" wrapText="1"/>
    </xf>
  </cellXfs>
  <cellStyles count="10">
    <cellStyle name="1 日の詳細" xfId="8" xr:uid="{A2BB1CBB-30FF-D445-B0CD-12574E36FD9C}"/>
    <cellStyle name="タイトル" xfId="1" builtinId="15"/>
    <cellStyle name="ハイパーリンク" xfId="6" builtinId="8"/>
    <cellStyle name="メモ" xfId="5" builtinId="10"/>
    <cellStyle name="メモ見出し" xfId="9" xr:uid="{CE9E5408-429C-7F46-8127-0E03B3836282}"/>
    <cellStyle name="見出し 1" xfId="2" builtinId="16"/>
    <cellStyle name="見出し 2" xfId="3" builtinId="17"/>
    <cellStyle name="見出し 3" xfId="4" builtinId="18"/>
    <cellStyle name="日" xfId="7" xr:uid="{F496A102-2762-CD41-9B7D-77F4ED9A15CA}"/>
    <cellStyle name="標準" xfId="0" builtinId="0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riko.jp/blog-yama/guide_menu/guide-menu/satoyama-teizan/" TargetMode="External"/><Relationship Id="rId18" Type="http://schemas.openxmlformats.org/officeDocument/2006/relationships/hyperlink" Target="https://bariko.jp/blog-yama/guide_menu/guide-menu/minamihachimantai/" TargetMode="External"/><Relationship Id="rId26" Type="http://schemas.openxmlformats.org/officeDocument/2006/relationships/hyperlink" Target="https://bariko.jp/blog-yama/guide_menu/guide-menu/akitakoma-guide/" TargetMode="External"/><Relationship Id="rId39" Type="http://schemas.openxmlformats.org/officeDocument/2006/relationships/hyperlink" Target="https://bariko.jp/blog-yama/guide_menu/guide-menu/chokaisan/" TargetMode="External"/><Relationship Id="rId21" Type="http://schemas.openxmlformats.org/officeDocument/2006/relationships/hyperlink" Target="https://bariko.jp/blog-yama/guide_menu/guide-menu/chokaisan/" TargetMode="External"/><Relationship Id="rId34" Type="http://schemas.openxmlformats.org/officeDocument/2006/relationships/hyperlink" Target="https://bariko.jp/blog-yama/guide_menu/guide-menu/satoyama-teizan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bariko.jp/blog-yama/guide_menu/guide-menu/akitakoma-guide/" TargetMode="External"/><Relationship Id="rId2" Type="http://schemas.openxmlformats.org/officeDocument/2006/relationships/hyperlink" Target="https://bariko.jp/blog-yama/guide_menu/guide-menu/satoyama-teizan/" TargetMode="External"/><Relationship Id="rId16" Type="http://schemas.openxmlformats.org/officeDocument/2006/relationships/hyperlink" Target="https://bariko.jp/blog-yama/guide_menu/guide-menu/chokaisan/" TargetMode="External"/><Relationship Id="rId20" Type="http://schemas.openxmlformats.org/officeDocument/2006/relationships/hyperlink" Target="https://bariko.jp/blog-yama/guide_menu/guide-menu/akitakoma-guide/" TargetMode="External"/><Relationship Id="rId29" Type="http://schemas.openxmlformats.org/officeDocument/2006/relationships/hyperlink" Target="https://bariko.jp/blog-yama/guide_menu/guide-menu/satoyama-teizan/" TargetMode="External"/><Relationship Id="rId41" Type="http://schemas.openxmlformats.org/officeDocument/2006/relationships/hyperlink" Target="https://bariko.jp/blog-yama/guide_menu/guide-menu/waga_mahiru/" TargetMode="External"/><Relationship Id="rId1" Type="http://schemas.openxmlformats.org/officeDocument/2006/relationships/hyperlink" Target="https://bariko.jp/blog-yama/guide_menu/guide-menu/satoyama-teizan/" TargetMode="External"/><Relationship Id="rId6" Type="http://schemas.openxmlformats.org/officeDocument/2006/relationships/hyperlink" Target="https://bariko.jp/blog-yama/guide_menu/guide-menu/koshikiyama/" TargetMode="External"/><Relationship Id="rId11" Type="http://schemas.openxmlformats.org/officeDocument/2006/relationships/hyperlink" Target="https://bariko.jp/blog-yama/2024winter-guide-menu/" TargetMode="External"/><Relationship Id="rId24" Type="http://schemas.openxmlformats.org/officeDocument/2006/relationships/hyperlink" Target="https://bariko.jp/blog-yama/guide_menu/guide-menu/chokaisan/" TargetMode="External"/><Relationship Id="rId32" Type="http://schemas.openxmlformats.org/officeDocument/2006/relationships/hyperlink" Target="https://bariko.jp/blog-yama/guide_menu/guide-menu/satoyama-teizan/" TargetMode="External"/><Relationship Id="rId37" Type="http://schemas.openxmlformats.org/officeDocument/2006/relationships/hyperlink" Target="https://bariko.jp/blog-yama/guide_menu/guide-menu/megamiyama/" TargetMode="External"/><Relationship Id="rId40" Type="http://schemas.openxmlformats.org/officeDocument/2006/relationships/hyperlink" Target="https://bariko.jp/blog-yama/guide_menu/guide-menu/chokaisan/" TargetMode="External"/><Relationship Id="rId5" Type="http://schemas.openxmlformats.org/officeDocument/2006/relationships/hyperlink" Target="https://bariko.jp/blog-yama/guide_menu/guide-menu/koshikiyama/" TargetMode="External"/><Relationship Id="rId15" Type="http://schemas.openxmlformats.org/officeDocument/2006/relationships/hyperlink" Target="https://bariko.jp/blog-yama/guide_menu/guide-menu/chokaisan/" TargetMode="External"/><Relationship Id="rId23" Type="http://schemas.openxmlformats.org/officeDocument/2006/relationships/hyperlink" Target="https://bariko.jp/blog-yama/guide_menu/guide-menu/chokaisan/" TargetMode="External"/><Relationship Id="rId28" Type="http://schemas.openxmlformats.org/officeDocument/2006/relationships/hyperlink" Target="https://bariko.jp/blog-yama/guide_menu/guide-menu/akitakoma-guide/" TargetMode="External"/><Relationship Id="rId36" Type="http://schemas.openxmlformats.org/officeDocument/2006/relationships/hyperlink" Target="https://bariko.jp/blog-yama/guide_menu/guide-menu/akitakoma-guide/" TargetMode="External"/><Relationship Id="rId10" Type="http://schemas.openxmlformats.org/officeDocument/2006/relationships/hyperlink" Target="https://bariko.jp/blog-yama/guide_menu/guide-menu/satoyama-teizan/" TargetMode="External"/><Relationship Id="rId19" Type="http://schemas.openxmlformats.org/officeDocument/2006/relationships/hyperlink" Target="https://ringo3zan.com/" TargetMode="External"/><Relationship Id="rId31" Type="http://schemas.openxmlformats.org/officeDocument/2006/relationships/hyperlink" Target="https://bariko.jp/blog-yama/guide_menu/guide-menu/megamiyama/" TargetMode="External"/><Relationship Id="rId4" Type="http://schemas.openxmlformats.org/officeDocument/2006/relationships/hyperlink" Target="https://bariko.jp/blog-yama/guide_menu/guide-menu/kamuro/" TargetMode="External"/><Relationship Id="rId9" Type="http://schemas.openxmlformats.org/officeDocument/2006/relationships/hyperlink" Target="https://bariko.jp/blog-yama/guide_menu/guide-menu/kurikomayama/" TargetMode="External"/><Relationship Id="rId14" Type="http://schemas.openxmlformats.org/officeDocument/2006/relationships/hyperlink" Target="https://bariko.jp/blog-yama/guide_menu/guide-menu/doroyusanzan/" TargetMode="External"/><Relationship Id="rId22" Type="http://schemas.openxmlformats.org/officeDocument/2006/relationships/hyperlink" Target="https://bariko.jp/blog-yama/guide_menu/guide-menu/chokaisan/" TargetMode="External"/><Relationship Id="rId27" Type="http://schemas.openxmlformats.org/officeDocument/2006/relationships/hyperlink" Target="https://bariko.jp/blog-yama/guide_menu/guide-menu/akitakoma-guide/" TargetMode="External"/><Relationship Id="rId30" Type="http://schemas.openxmlformats.org/officeDocument/2006/relationships/hyperlink" Target="https://bariko.jp/blog-yama/guide_menu/guide-menu/koshikiyama/" TargetMode="External"/><Relationship Id="rId35" Type="http://schemas.openxmlformats.org/officeDocument/2006/relationships/hyperlink" Target="https://bariko.jp/blog-yama/guide_menu/guide-menu/doroyusanzan/" TargetMode="External"/><Relationship Id="rId8" Type="http://schemas.openxmlformats.org/officeDocument/2006/relationships/hyperlink" Target="https://bariko.jp/blog-yama/guide_menu/guide-menu/akitakoma-guide/" TargetMode="External"/><Relationship Id="rId3" Type="http://schemas.openxmlformats.org/officeDocument/2006/relationships/hyperlink" Target="https://bariko.jp/blog-yama/guide_menu/guide-menu/megamiyama/" TargetMode="External"/><Relationship Id="rId12" Type="http://schemas.openxmlformats.org/officeDocument/2006/relationships/hyperlink" Target="https://ringo3zan.com/" TargetMode="External"/><Relationship Id="rId17" Type="http://schemas.openxmlformats.org/officeDocument/2006/relationships/hyperlink" Target="https://bariko.jp/blog-yama/guide_menu/guide-menu/nyutozan/" TargetMode="External"/><Relationship Id="rId25" Type="http://schemas.openxmlformats.org/officeDocument/2006/relationships/hyperlink" Target="https://bariko.jp/blog-yama/guide_menu/guide-menu/waga_mahiru/" TargetMode="External"/><Relationship Id="rId33" Type="http://schemas.openxmlformats.org/officeDocument/2006/relationships/hyperlink" Target="https://bariko.jp/blog-yama/guide_menu/guide-menu/satoyama-teizan/" TargetMode="External"/><Relationship Id="rId38" Type="http://schemas.openxmlformats.org/officeDocument/2006/relationships/hyperlink" Target="https://bariko.jp/blog-yama/guide_menu/guide-menu/satoyama-teiz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A75D-1EB3-724F-95AD-E9B0B8B8E1D8}">
  <sheetPr>
    <tabColor theme="4" tint="-0.249977111117893"/>
    <pageSetUpPr autoPageBreaks="0" fitToPage="1"/>
  </sheetPr>
  <dimension ref="A1:L164"/>
  <sheetViews>
    <sheetView showGridLines="0" tabSelected="1" topLeftCell="A71" zoomScaleNormal="100" workbookViewId="0">
      <selection activeCell="J76" sqref="J76"/>
    </sheetView>
  </sheetViews>
  <sheetFormatPr baseColWidth="10" defaultColWidth="8.85546875" defaultRowHeight="16" x14ac:dyDescent="0.2"/>
  <cols>
    <col min="1" max="1" width="2.140625" customWidth="1"/>
    <col min="2" max="8" width="12.42578125" customWidth="1"/>
    <col min="9" max="9" width="2.7109375" customWidth="1"/>
    <col min="14" max="14" width="6" customWidth="1"/>
  </cols>
  <sheetData>
    <row r="1" spans="1:8" ht="9" hidden="1" customHeight="1" x14ac:dyDescent="0.55000000000000004">
      <c r="A1" s="1"/>
      <c r="B1" s="2">
        <f ca="1">YEAR(TODAY())</f>
        <v>2025</v>
      </c>
      <c r="C1" s="62" t="s">
        <v>0</v>
      </c>
      <c r="D1" s="62"/>
      <c r="E1" s="62"/>
      <c r="F1" s="1"/>
      <c r="G1" s="1"/>
      <c r="H1" s="1"/>
    </row>
    <row r="2" spans="1:8" ht="9" hidden="1" customHeight="1" x14ac:dyDescent="0.2">
      <c r="A2" s="3"/>
      <c r="B2" s="4" t="s">
        <v>44</v>
      </c>
      <c r="C2" s="5" t="str">
        <f t="shared" ref="C2:H2" ca="1" si="0">UPPER(TEXT(C3,"aaaa"))</f>
        <v>火曜日</v>
      </c>
      <c r="D2" s="4" t="str">
        <f t="shared" ca="1" si="0"/>
        <v>水曜日</v>
      </c>
      <c r="E2" s="5" t="str">
        <f t="shared" ca="1" si="0"/>
        <v>木曜日</v>
      </c>
      <c r="F2" s="4" t="str">
        <f t="shared" ca="1" si="0"/>
        <v>金曜日</v>
      </c>
      <c r="G2" s="5" t="str">
        <f t="shared" ca="1" si="0"/>
        <v>土曜日</v>
      </c>
      <c r="H2" s="4" t="str">
        <f t="shared" ca="1" si="0"/>
        <v>日曜日</v>
      </c>
    </row>
    <row r="3" spans="1:8" ht="8" hidden="1" customHeight="1" x14ac:dyDescent="0.2">
      <c r="B3" s="6">
        <f t="array" aca="1" ref="B3:H3" ca="1">Days+1+DATE(Calendar1Year,Calendar1MonthOption,1)-WEEKDAY(DATE(Calendar1Year,Calendar1MonthOption,1),WeekdayOption)</f>
        <v>45747</v>
      </c>
      <c r="C3" s="6">
        <f ca="1"/>
        <v>45748</v>
      </c>
      <c r="D3" s="6">
        <f ca="1"/>
        <v>45749</v>
      </c>
      <c r="E3" s="6">
        <f ca="1"/>
        <v>45750</v>
      </c>
      <c r="F3" s="6">
        <f ca="1"/>
        <v>45751</v>
      </c>
      <c r="G3" s="6">
        <f ca="1"/>
        <v>45752</v>
      </c>
      <c r="H3" s="7">
        <f ca="1"/>
        <v>45753</v>
      </c>
    </row>
    <row r="4" spans="1:8" ht="9" hidden="1" customHeight="1" x14ac:dyDescent="0.2">
      <c r="B4" s="8"/>
      <c r="C4" s="8"/>
      <c r="D4" s="8"/>
      <c r="E4" s="9" t="s">
        <v>1</v>
      </c>
      <c r="F4" s="67"/>
      <c r="G4" s="68"/>
      <c r="H4" s="68"/>
    </row>
    <row r="5" spans="1:8" ht="1" hidden="1" customHeight="1" x14ac:dyDescent="0.2">
      <c r="B5" s="10">
        <f t="array" aca="1" ref="B5:H5" ca="1">Days+8+DATE(Calendar1Year,Calendar1MonthOption,1)-WEEKDAY(DATE(Calendar1Year,Calendar1MonthOption,1),WeekdayOption)</f>
        <v>45754</v>
      </c>
      <c r="C5" s="10">
        <f ca="1"/>
        <v>45755</v>
      </c>
      <c r="D5" s="10">
        <f ca="1"/>
        <v>45756</v>
      </c>
      <c r="E5" s="10">
        <f ca="1"/>
        <v>45757</v>
      </c>
      <c r="F5" s="10">
        <f ca="1"/>
        <v>45758</v>
      </c>
      <c r="G5" s="10">
        <f ca="1"/>
        <v>45759</v>
      </c>
      <c r="H5" s="11">
        <f ca="1"/>
        <v>45760</v>
      </c>
    </row>
    <row r="6" spans="1:8" ht="9" hidden="1" customHeight="1" x14ac:dyDescent="0.2">
      <c r="B6" s="12"/>
      <c r="C6" s="13"/>
      <c r="D6" s="13"/>
      <c r="E6" s="13"/>
      <c r="F6" s="8"/>
      <c r="G6" s="14"/>
      <c r="H6" s="9" t="s">
        <v>2</v>
      </c>
    </row>
    <row r="7" spans="1:8" ht="9" hidden="1" customHeight="1" x14ac:dyDescent="0.2">
      <c r="B7" s="15">
        <f t="array" aca="1" ref="B7:H7" ca="1">Days+15+DATE(Calendar1Year,Calendar1MonthOption,1)-WEEKDAY(DATE(Calendar1Year,Calendar1MonthOption,1),WeekdayOption)</f>
        <v>45761</v>
      </c>
      <c r="C7" s="16">
        <f ca="1"/>
        <v>45762</v>
      </c>
      <c r="D7" s="16">
        <f ca="1"/>
        <v>45763</v>
      </c>
      <c r="E7" s="16">
        <f ca="1"/>
        <v>45764</v>
      </c>
      <c r="F7" s="10">
        <f ca="1"/>
        <v>45765</v>
      </c>
      <c r="G7" s="17">
        <f ca="1"/>
        <v>45766</v>
      </c>
      <c r="H7" s="18">
        <f ca="1"/>
        <v>45767</v>
      </c>
    </row>
    <row r="8" spans="1:8" ht="9" hidden="1" customHeight="1" x14ac:dyDescent="0.2">
      <c r="B8" s="8"/>
      <c r="C8" s="8"/>
      <c r="D8" s="8"/>
      <c r="E8" s="8"/>
      <c r="F8" s="8"/>
      <c r="G8" s="8"/>
      <c r="H8" s="19" t="s">
        <v>3</v>
      </c>
    </row>
    <row r="9" spans="1:8" ht="9" hidden="1" customHeight="1" x14ac:dyDescent="0.2">
      <c r="B9" s="10">
        <f t="array" aca="1" ref="B9:H9" ca="1">Days+22+DATE(Calendar1Year,Calendar1MonthOption,1)-WEEKDAY(DATE(Calendar1Year,Calendar1MonthOption,1),WeekdayOption)</f>
        <v>45768</v>
      </c>
      <c r="C9" s="10">
        <f ca="1"/>
        <v>45769</v>
      </c>
      <c r="D9" s="10">
        <f ca="1"/>
        <v>45770</v>
      </c>
      <c r="E9" s="10">
        <f ca="1"/>
        <v>45771</v>
      </c>
      <c r="F9" s="10">
        <f ca="1"/>
        <v>45772</v>
      </c>
      <c r="G9" s="10">
        <f ca="1"/>
        <v>45773</v>
      </c>
      <c r="H9" s="11">
        <f ca="1"/>
        <v>45774</v>
      </c>
    </row>
    <row r="10" spans="1:8" ht="9" hidden="1" customHeight="1" x14ac:dyDescent="0.2">
      <c r="B10" s="8"/>
      <c r="C10" s="8"/>
      <c r="D10" s="8"/>
      <c r="E10" s="8"/>
      <c r="F10" s="8"/>
      <c r="G10" s="19" t="s">
        <v>3</v>
      </c>
      <c r="H10" s="20"/>
    </row>
    <row r="11" spans="1:8" ht="9" hidden="1" customHeight="1" x14ac:dyDescent="0.2">
      <c r="B11" s="10">
        <f t="array" aca="1" ref="B11:H11" ca="1">Days+29+DATE(Calendar1Year,Calendar1MonthOption,1)-WEEKDAY(DATE(Calendar1Year,Calendar1MonthOption,1),WeekdayOption)</f>
        <v>45775</v>
      </c>
      <c r="C11" s="17">
        <f ca="1"/>
        <v>45776</v>
      </c>
      <c r="D11" s="10">
        <f ca="1"/>
        <v>45777</v>
      </c>
      <c r="E11" s="10">
        <f ca="1"/>
        <v>45778</v>
      </c>
      <c r="F11" s="10">
        <f ca="1"/>
        <v>45779</v>
      </c>
      <c r="G11" s="17">
        <f ca="1"/>
        <v>45780</v>
      </c>
      <c r="H11" s="18">
        <f ca="1"/>
        <v>45781</v>
      </c>
    </row>
    <row r="12" spans="1:8" ht="9" hidden="1" customHeight="1" x14ac:dyDescent="0.2">
      <c r="B12" s="8"/>
      <c r="C12" s="21" t="s">
        <v>4</v>
      </c>
      <c r="D12" s="8"/>
      <c r="E12" s="8"/>
      <c r="F12" s="8"/>
      <c r="G12" s="9" t="s">
        <v>2</v>
      </c>
      <c r="H12" s="9" t="s">
        <v>5</v>
      </c>
    </row>
    <row r="13" spans="1:8" ht="9" hidden="1" customHeight="1" x14ac:dyDescent="0.2">
      <c r="B13" s="22">
        <f t="array" aca="1" ref="B13:C13" ca="1">Days+36+DATE(Calendar1Year,Calendar1MonthOption,1)-WEEKDAY(DATE(Calendar1Year,Calendar1MonthOption,1),WeekdayOption)</f>
        <v>45782</v>
      </c>
      <c r="C13" s="22">
        <f ca="1"/>
        <v>45783</v>
      </c>
      <c r="D13" s="65" t="s">
        <v>6</v>
      </c>
      <c r="E13" s="66"/>
      <c r="F13" s="66"/>
      <c r="G13" s="66"/>
      <c r="H13" s="66"/>
    </row>
    <row r="14" spans="1:8" ht="9" hidden="1" customHeight="1" x14ac:dyDescent="0.2">
      <c r="C14" s="23"/>
      <c r="D14" s="63"/>
      <c r="E14" s="64"/>
      <c r="F14" s="64"/>
      <c r="G14" s="64"/>
      <c r="H14" s="64"/>
    </row>
    <row r="15" spans="1:8" ht="9" hidden="1" customHeight="1" x14ac:dyDescent="0.55000000000000004">
      <c r="A15" s="1"/>
      <c r="B15" s="2">
        <f ca="1">YEAR(DATE(Calendar1Year,Calendar1MonthOption+1,1))</f>
        <v>2025</v>
      </c>
      <c r="C15" s="62" t="str">
        <f ca="1">TEXT(DATE(Calendar1Year,Calendar1MonthOption+1,1),"m月")</f>
        <v>5月</v>
      </c>
      <c r="D15" s="62"/>
      <c r="E15" s="62"/>
      <c r="F15" s="24"/>
      <c r="G15" s="24"/>
      <c r="H15" s="1"/>
    </row>
    <row r="16" spans="1:8" ht="9" hidden="1" customHeight="1" x14ac:dyDescent="0.2">
      <c r="A16" s="3"/>
      <c r="B16" s="4" t="str">
        <f t="shared" ref="B16:H16" ca="1" si="1">UPPER(TEXT(B17,"aaaa"))</f>
        <v>月曜日</v>
      </c>
      <c r="C16" s="5" t="str">
        <f t="shared" ca="1" si="1"/>
        <v>火曜日</v>
      </c>
      <c r="D16" s="4" t="str">
        <f t="shared" ca="1" si="1"/>
        <v>水曜日</v>
      </c>
      <c r="E16" s="5" t="str">
        <f t="shared" ca="1" si="1"/>
        <v>木曜日</v>
      </c>
      <c r="F16" s="4" t="str">
        <f t="shared" ca="1" si="1"/>
        <v>金曜日</v>
      </c>
      <c r="G16" s="5" t="str">
        <f t="shared" ca="1" si="1"/>
        <v>土曜日</v>
      </c>
      <c r="H16" s="4" t="str">
        <f t="shared" ca="1" si="1"/>
        <v>日曜日</v>
      </c>
    </row>
    <row r="17" spans="1:8" ht="9" hidden="1" customHeight="1" x14ac:dyDescent="0.2">
      <c r="B17" s="6">
        <f t="array" aca="1" ref="B17:H17" ca="1">Days+1+DATE(Calendar2Year,Calendar2MonthOption,1)-WEEKDAY(DATE(Calendar2Year,Calendar2MonthOption,1),WeekdayOption)</f>
        <v>45775</v>
      </c>
      <c r="C17" s="6">
        <f ca="1"/>
        <v>45776</v>
      </c>
      <c r="D17" s="6">
        <f ca="1"/>
        <v>45777</v>
      </c>
      <c r="E17" s="6">
        <f ca="1"/>
        <v>45778</v>
      </c>
      <c r="F17" s="6">
        <f ca="1"/>
        <v>45779</v>
      </c>
      <c r="G17" s="6">
        <f ca="1"/>
        <v>45780</v>
      </c>
      <c r="H17" s="7">
        <f ca="1"/>
        <v>45781</v>
      </c>
    </row>
    <row r="18" spans="1:8" ht="9" hidden="1" customHeight="1" x14ac:dyDescent="0.2">
      <c r="B18" s="8"/>
      <c r="C18" s="25" t="s">
        <v>4</v>
      </c>
      <c r="D18" s="8"/>
      <c r="E18" s="8"/>
      <c r="F18" s="8"/>
      <c r="G18" s="26" t="s">
        <v>2</v>
      </c>
      <c r="H18" s="26" t="s">
        <v>5</v>
      </c>
    </row>
    <row r="19" spans="1:8" ht="9" hidden="1" customHeight="1" x14ac:dyDescent="0.2">
      <c r="B19" s="17">
        <f t="array" aca="1" ref="B19:H19" ca="1">Days+8+DATE(Calendar2Year,Calendar2MonthOption,1)-WEEKDAY(DATE(Calendar2Year,Calendar2MonthOption,1),WeekdayOption)</f>
        <v>45782</v>
      </c>
      <c r="C19" s="17">
        <f ca="1"/>
        <v>45783</v>
      </c>
      <c r="D19" s="10">
        <f ca="1"/>
        <v>45784</v>
      </c>
      <c r="E19" s="10">
        <f ca="1"/>
        <v>45785</v>
      </c>
      <c r="F19" s="10">
        <f ca="1"/>
        <v>45786</v>
      </c>
      <c r="G19" s="10">
        <f ca="1"/>
        <v>45787</v>
      </c>
      <c r="H19" s="11">
        <f ca="1"/>
        <v>45788</v>
      </c>
    </row>
    <row r="20" spans="1:8" ht="9" hidden="1" customHeight="1" x14ac:dyDescent="0.2">
      <c r="B20" s="14"/>
      <c r="C20" s="8"/>
      <c r="D20" s="8"/>
      <c r="E20" s="8"/>
      <c r="F20" s="8"/>
      <c r="G20" s="8"/>
      <c r="H20" s="9" t="s">
        <v>7</v>
      </c>
    </row>
    <row r="21" spans="1:8" ht="9" hidden="1" customHeight="1" x14ac:dyDescent="0.2">
      <c r="B21" s="10">
        <f t="array" aca="1" ref="B21:H21" ca="1">Days+15+DATE(Calendar2Year,Calendar2MonthOption,1)-WEEKDAY(DATE(Calendar2Year,Calendar2MonthOption,1),WeekdayOption)</f>
        <v>45789</v>
      </c>
      <c r="C21" s="10">
        <f ca="1"/>
        <v>45790</v>
      </c>
      <c r="D21" s="10">
        <f ca="1"/>
        <v>45791</v>
      </c>
      <c r="E21" s="10">
        <f ca="1"/>
        <v>45792</v>
      </c>
      <c r="F21" s="10">
        <f ca="1"/>
        <v>45793</v>
      </c>
      <c r="G21" s="10">
        <f ca="1"/>
        <v>45794</v>
      </c>
      <c r="H21" s="11">
        <f ca="1"/>
        <v>45795</v>
      </c>
    </row>
    <row r="22" spans="1:8" ht="9" hidden="1" customHeight="1" x14ac:dyDescent="0.2">
      <c r="B22" s="8"/>
      <c r="C22" s="8"/>
      <c r="D22" s="26" t="s">
        <v>8</v>
      </c>
      <c r="E22" s="8"/>
      <c r="F22" s="8"/>
      <c r="G22" s="26" t="s">
        <v>7</v>
      </c>
      <c r="H22" s="27" t="s">
        <v>9</v>
      </c>
    </row>
    <row r="23" spans="1:8" ht="9" hidden="1" customHeight="1" x14ac:dyDescent="0.2">
      <c r="B23" s="10">
        <f t="array" aca="1" ref="B23:H23" ca="1">Days+22+DATE(Calendar2Year,Calendar2MonthOption,1)-WEEKDAY(DATE(Calendar2Year,Calendar2MonthOption,1),WeekdayOption)</f>
        <v>45796</v>
      </c>
      <c r="C23" s="10">
        <f ca="1"/>
        <v>45797</v>
      </c>
      <c r="D23" s="10">
        <f ca="1"/>
        <v>45798</v>
      </c>
      <c r="E23" s="10">
        <f ca="1"/>
        <v>45799</v>
      </c>
      <c r="F23" s="10">
        <f ca="1"/>
        <v>45800</v>
      </c>
      <c r="G23" s="10">
        <f ca="1"/>
        <v>45801</v>
      </c>
      <c r="H23" s="11">
        <f ca="1"/>
        <v>45802</v>
      </c>
    </row>
    <row r="24" spans="1:8" ht="9" hidden="1" customHeight="1" x14ac:dyDescent="0.2">
      <c r="B24" s="8"/>
      <c r="C24" s="8"/>
      <c r="D24" s="8"/>
      <c r="E24" s="8"/>
      <c r="F24" s="8"/>
      <c r="G24" s="28"/>
      <c r="H24" s="20"/>
    </row>
    <row r="25" spans="1:8" ht="9" hidden="1" customHeight="1" x14ac:dyDescent="0.2">
      <c r="B25" s="10">
        <f t="array" aca="1" ref="B25:H25" ca="1">Days+29+DATE(Calendar2Year,Calendar2MonthOption,1)-WEEKDAY(DATE(Calendar2Year,Calendar2MonthOption,1),WeekdayOption)</f>
        <v>45803</v>
      </c>
      <c r="C25" s="10">
        <f ca="1"/>
        <v>45804</v>
      </c>
      <c r="D25" s="10">
        <f ca="1"/>
        <v>45805</v>
      </c>
      <c r="E25" s="10">
        <f ca="1"/>
        <v>45806</v>
      </c>
      <c r="F25" s="10">
        <f ca="1"/>
        <v>45807</v>
      </c>
      <c r="G25" s="10">
        <f ca="1"/>
        <v>45808</v>
      </c>
      <c r="H25" s="11">
        <f ca="1"/>
        <v>45809</v>
      </c>
    </row>
    <row r="26" spans="1:8" ht="9" hidden="1" customHeight="1" x14ac:dyDescent="0.2">
      <c r="B26" s="8"/>
      <c r="C26" s="8"/>
      <c r="D26" s="8"/>
      <c r="E26" s="8"/>
      <c r="F26" s="8"/>
      <c r="G26" s="29" t="s">
        <v>10</v>
      </c>
      <c r="H26" s="30" t="s">
        <v>11</v>
      </c>
    </row>
    <row r="27" spans="1:8" ht="9" hidden="1" customHeight="1" x14ac:dyDescent="0.2">
      <c r="B27" s="6">
        <f t="array" aca="1" ref="B27:C27" ca="1">Days+36+DATE(Calendar2Year,Calendar2MonthOption,1)-WEEKDAY(DATE(Calendar2Year,Calendar2MonthOption,1),WeekdayOption)</f>
        <v>45810</v>
      </c>
      <c r="C27" s="6">
        <f ca="1"/>
        <v>45811</v>
      </c>
      <c r="D27" s="73" t="s">
        <v>6</v>
      </c>
      <c r="E27" s="74"/>
      <c r="F27" s="74"/>
      <c r="G27" s="74"/>
      <c r="H27" s="74"/>
    </row>
    <row r="28" spans="1:8" ht="9" hidden="1" customHeight="1" x14ac:dyDescent="0.2">
      <c r="B28" s="23"/>
      <c r="C28" s="23"/>
      <c r="D28" s="63"/>
      <c r="E28" s="64"/>
      <c r="F28" s="64"/>
      <c r="G28" s="64"/>
      <c r="H28" s="64"/>
    </row>
    <row r="29" spans="1:8" ht="9" hidden="1" customHeight="1" x14ac:dyDescent="0.55000000000000004">
      <c r="A29" s="1"/>
      <c r="B29" s="2">
        <f ca="1">YEAR(DATE(Calendar2Year,Calendar2MonthOption+1,1))</f>
        <v>2025</v>
      </c>
      <c r="C29" s="62" t="str">
        <f ca="1">TEXT(DATE(Calendar2Year,Calendar2MonthOption+1,1),"m月")</f>
        <v>6月</v>
      </c>
      <c r="D29" s="62"/>
      <c r="E29" s="62"/>
      <c r="F29" s="24"/>
      <c r="G29" s="24"/>
      <c r="H29" s="1"/>
    </row>
    <row r="30" spans="1:8" ht="9" hidden="1" customHeight="1" x14ac:dyDescent="0.2">
      <c r="A30" s="3"/>
      <c r="B30" s="4" t="str">
        <f t="shared" ref="B30:H30" ca="1" si="2">UPPER(TEXT(B31,"aaaa"))</f>
        <v>月曜日</v>
      </c>
      <c r="C30" s="5" t="str">
        <f t="shared" ca="1" si="2"/>
        <v>火曜日</v>
      </c>
      <c r="D30" s="4" t="str">
        <f t="shared" ca="1" si="2"/>
        <v>水曜日</v>
      </c>
      <c r="E30" s="5" t="str">
        <f t="shared" ca="1" si="2"/>
        <v>木曜日</v>
      </c>
      <c r="F30" s="4" t="str">
        <f t="shared" ca="1" si="2"/>
        <v>金曜日</v>
      </c>
      <c r="G30" s="5" t="str">
        <f t="shared" ca="1" si="2"/>
        <v>土曜日</v>
      </c>
      <c r="H30" s="4" t="str">
        <f t="shared" ca="1" si="2"/>
        <v>日曜日</v>
      </c>
    </row>
    <row r="31" spans="1:8" ht="9" hidden="1" customHeight="1" x14ac:dyDescent="0.2">
      <c r="B31" s="6">
        <f t="array" aca="1" ref="B31:H31" ca="1">Days+1+DATE(Calendar3Year,Calendar3MonthOption,1)-WEEKDAY(DATE(Calendar3Year,Calendar3MonthOption,1),WeekdayOption)</f>
        <v>45803</v>
      </c>
      <c r="C31" s="6">
        <f ca="1"/>
        <v>45804</v>
      </c>
      <c r="D31" s="6">
        <f ca="1"/>
        <v>45805</v>
      </c>
      <c r="E31" s="6">
        <f ca="1"/>
        <v>45806</v>
      </c>
      <c r="F31" s="6">
        <f ca="1"/>
        <v>45807</v>
      </c>
      <c r="G31" s="6">
        <f ca="1"/>
        <v>45808</v>
      </c>
      <c r="H31" s="7">
        <f ca="1"/>
        <v>45809</v>
      </c>
    </row>
    <row r="32" spans="1:8" ht="9" hidden="1" customHeight="1" x14ac:dyDescent="0.2">
      <c r="B32" s="8"/>
      <c r="C32" s="8"/>
      <c r="D32" s="8"/>
      <c r="E32" s="8"/>
      <c r="F32" s="8"/>
      <c r="G32" s="31" t="s">
        <v>10</v>
      </c>
      <c r="H32" s="32" t="s">
        <v>12</v>
      </c>
    </row>
    <row r="33" spans="1:12" ht="9" hidden="1" customHeight="1" x14ac:dyDescent="0.2">
      <c r="B33" s="10">
        <f t="array" aca="1" ref="B33:H33" ca="1">Days+8+DATE(Calendar3Year,Calendar3MonthOption,1)-WEEKDAY(DATE(Calendar3Year,Calendar3MonthOption,1),WeekdayOption)</f>
        <v>45810</v>
      </c>
      <c r="C33" s="10">
        <f ca="1"/>
        <v>45811</v>
      </c>
      <c r="D33" s="10">
        <f ca="1"/>
        <v>45812</v>
      </c>
      <c r="E33" s="10">
        <f ca="1"/>
        <v>45813</v>
      </c>
      <c r="F33" s="10">
        <f ca="1"/>
        <v>45814</v>
      </c>
      <c r="G33" s="10">
        <f ca="1"/>
        <v>45815</v>
      </c>
      <c r="H33" s="11">
        <f ca="1"/>
        <v>45816</v>
      </c>
    </row>
    <row r="34" spans="1:12" ht="9" hidden="1" customHeight="1" x14ac:dyDescent="0.2">
      <c r="B34" s="8"/>
      <c r="C34" s="8"/>
      <c r="D34" s="8"/>
      <c r="E34" s="8"/>
      <c r="F34" s="8"/>
      <c r="G34" s="31" t="s">
        <v>13</v>
      </c>
      <c r="H34" s="33" t="s">
        <v>14</v>
      </c>
    </row>
    <row r="35" spans="1:12" ht="9" hidden="1" customHeight="1" x14ac:dyDescent="0.2">
      <c r="B35" s="10">
        <f t="array" aca="1" ref="B35:H35" ca="1">Days+15+DATE(Calendar3Year,Calendar3MonthOption,1)-WEEKDAY(DATE(Calendar3Year,Calendar3MonthOption,1),WeekdayOption)</f>
        <v>45817</v>
      </c>
      <c r="C35" s="10">
        <f ca="1"/>
        <v>45818</v>
      </c>
      <c r="D35" s="10">
        <f ca="1"/>
        <v>45819</v>
      </c>
      <c r="E35" s="10">
        <f ca="1"/>
        <v>45820</v>
      </c>
      <c r="F35" s="10">
        <f ca="1"/>
        <v>45821</v>
      </c>
      <c r="G35" s="10">
        <f ca="1"/>
        <v>45822</v>
      </c>
      <c r="H35" s="11">
        <f ca="1"/>
        <v>45823</v>
      </c>
      <c r="L35" s="34">
        <f>SUM(L24:L33)</f>
        <v>0</v>
      </c>
    </row>
    <row r="36" spans="1:12" ht="9" hidden="1" customHeight="1" x14ac:dyDescent="0.2">
      <c r="B36" s="8"/>
      <c r="C36" s="21" t="s">
        <v>15</v>
      </c>
      <c r="D36" s="35"/>
      <c r="E36" s="8"/>
      <c r="F36" s="8"/>
      <c r="G36" s="35"/>
      <c r="H36" s="33" t="s">
        <v>16</v>
      </c>
    </row>
    <row r="37" spans="1:12" ht="9" hidden="1" customHeight="1" x14ac:dyDescent="0.2">
      <c r="B37" s="10">
        <f t="array" aca="1" ref="B37:H37" ca="1">Days+22+DATE(Calendar3Year,Calendar3MonthOption,1)-WEEKDAY(DATE(Calendar3Year,Calendar3MonthOption,1),WeekdayOption)</f>
        <v>45824</v>
      </c>
      <c r="C37" s="10">
        <f ca="1"/>
        <v>45825</v>
      </c>
      <c r="D37" s="10">
        <f ca="1"/>
        <v>45826</v>
      </c>
      <c r="E37" s="10">
        <f ca="1"/>
        <v>45827</v>
      </c>
      <c r="F37" s="10">
        <f ca="1"/>
        <v>45828</v>
      </c>
      <c r="G37" s="10">
        <f ca="1"/>
        <v>45829</v>
      </c>
      <c r="H37" s="11">
        <f ca="1"/>
        <v>45830</v>
      </c>
    </row>
    <row r="38" spans="1:12" ht="9" hidden="1" customHeight="1" x14ac:dyDescent="0.2">
      <c r="B38" s="8"/>
      <c r="C38" s="8"/>
      <c r="D38" s="21" t="s">
        <v>17</v>
      </c>
      <c r="E38" s="8"/>
      <c r="F38" s="8"/>
      <c r="G38" s="21" t="s">
        <v>15</v>
      </c>
      <c r="H38" s="21" t="s">
        <v>17</v>
      </c>
    </row>
    <row r="39" spans="1:12" ht="9" hidden="1" customHeight="1" x14ac:dyDescent="0.2">
      <c r="B39" s="10">
        <f t="array" aca="1" ref="B39:H39" ca="1">Days+29+DATE(Calendar3Year,Calendar3MonthOption,1)-WEEKDAY(DATE(Calendar3Year,Calendar3MonthOption,1),WeekdayOption)</f>
        <v>45831</v>
      </c>
      <c r="C39" s="10">
        <f ca="1"/>
        <v>45832</v>
      </c>
      <c r="D39" s="10">
        <f ca="1"/>
        <v>45833</v>
      </c>
      <c r="E39" s="10">
        <f ca="1"/>
        <v>45834</v>
      </c>
      <c r="F39" s="10">
        <f ca="1"/>
        <v>45835</v>
      </c>
      <c r="G39" s="10">
        <f ca="1"/>
        <v>45836</v>
      </c>
      <c r="H39" s="11">
        <f ca="1"/>
        <v>45837</v>
      </c>
    </row>
    <row r="40" spans="1:12" ht="9" hidden="1" customHeight="1" x14ac:dyDescent="0.2">
      <c r="B40" s="8"/>
      <c r="C40" s="8"/>
      <c r="D40" s="8"/>
      <c r="E40" s="8"/>
      <c r="F40" s="8"/>
      <c r="G40" s="21" t="s">
        <v>18</v>
      </c>
      <c r="H40" s="21" t="s">
        <v>15</v>
      </c>
    </row>
    <row r="41" spans="1:12" ht="9" hidden="1" customHeight="1" x14ac:dyDescent="0.2">
      <c r="B41" s="6">
        <f t="array" aca="1" ref="B41:C41" ca="1">Days+36+DATE(Calendar3Year,Calendar3MonthOption,1)-WEEKDAY(DATE(Calendar3Year,Calendar3MonthOption,1),WeekdayOption)</f>
        <v>45838</v>
      </c>
      <c r="C41" s="6">
        <f ca="1"/>
        <v>45839</v>
      </c>
      <c r="D41" s="73" t="s">
        <v>6</v>
      </c>
      <c r="E41" s="74"/>
      <c r="F41" s="74"/>
      <c r="G41" s="74"/>
      <c r="H41" s="74"/>
    </row>
    <row r="42" spans="1:12" ht="9" hidden="1" customHeight="1" x14ac:dyDescent="0.2">
      <c r="B42" s="75" t="s">
        <v>19</v>
      </c>
      <c r="C42" s="76"/>
      <c r="D42" s="63"/>
      <c r="E42" s="64"/>
      <c r="F42" s="64"/>
      <c r="G42" s="64"/>
      <c r="H42" s="64"/>
    </row>
    <row r="43" spans="1:12" ht="9" hidden="1" customHeight="1" x14ac:dyDescent="0.55000000000000004">
      <c r="A43" s="1"/>
      <c r="B43" s="2">
        <f ca="1">YEAR(DATE(Calendar3Year,Calendar3MonthOption+1,1))</f>
        <v>2025</v>
      </c>
      <c r="C43" s="62" t="str">
        <f ca="1">TEXT(DATE(Calendar3Year,Calendar3MonthOption+1,1),"m月")</f>
        <v>7月</v>
      </c>
      <c r="D43" s="62"/>
      <c r="E43" s="62"/>
      <c r="F43" s="24"/>
      <c r="G43" s="24"/>
      <c r="H43" s="1"/>
    </row>
    <row r="44" spans="1:12" ht="9" hidden="1" customHeight="1" x14ac:dyDescent="0.2">
      <c r="A44" s="3"/>
      <c r="B44" s="4" t="str">
        <f t="shared" ref="B44:H44" ca="1" si="3">UPPER(TEXT(B45,"aaaa"))</f>
        <v>月曜日</v>
      </c>
      <c r="C44" s="5" t="str">
        <f t="shared" ca="1" si="3"/>
        <v>火曜日</v>
      </c>
      <c r="D44" s="4" t="str">
        <f t="shared" ca="1" si="3"/>
        <v>水曜日</v>
      </c>
      <c r="E44" s="5" t="str">
        <f t="shared" ca="1" si="3"/>
        <v>木曜日</v>
      </c>
      <c r="F44" s="4" t="str">
        <f t="shared" ca="1" si="3"/>
        <v>金曜日</v>
      </c>
      <c r="G44" s="5" t="str">
        <f t="shared" ca="1" si="3"/>
        <v>土曜日</v>
      </c>
      <c r="H44" s="4" t="str">
        <f t="shared" ca="1" si="3"/>
        <v>日曜日</v>
      </c>
    </row>
    <row r="45" spans="1:12" ht="9" hidden="1" customHeight="1" x14ac:dyDescent="0.2">
      <c r="B45" s="6">
        <f t="array" aca="1" ref="B45:H45" ca="1">Days+1+DATE(Calendar4Year,Calendar4MonthOption,1)-WEEKDAY(DATE(Calendar4Year,Calendar4MonthOption,1),WeekdayOption)</f>
        <v>45838</v>
      </c>
      <c r="C45" s="6">
        <f ca="1"/>
        <v>45839</v>
      </c>
      <c r="D45" s="6">
        <f ca="1"/>
        <v>45840</v>
      </c>
      <c r="E45" s="6">
        <f ca="1"/>
        <v>45841</v>
      </c>
      <c r="F45" s="6">
        <f ca="1"/>
        <v>45842</v>
      </c>
      <c r="G45" s="6">
        <f ca="1"/>
        <v>45843</v>
      </c>
      <c r="H45" s="7">
        <f ca="1"/>
        <v>45844</v>
      </c>
    </row>
    <row r="46" spans="1:12" ht="9" hidden="1" customHeight="1" x14ac:dyDescent="0.2">
      <c r="B46" s="69" t="s">
        <v>19</v>
      </c>
      <c r="C46" s="70"/>
      <c r="D46" s="36"/>
      <c r="E46" s="36"/>
      <c r="F46" s="36"/>
      <c r="G46" s="21" t="s">
        <v>20</v>
      </c>
      <c r="H46" s="20"/>
    </row>
    <row r="47" spans="1:12" ht="9" hidden="1" customHeight="1" x14ac:dyDescent="0.2">
      <c r="B47" s="10">
        <f t="array" aca="1" ref="B47:H47" ca="1">Days+8+DATE(Calendar4Year,Calendar4MonthOption,1)-WEEKDAY(DATE(Calendar4Year,Calendar4MonthOption,1),WeekdayOption)</f>
        <v>45845</v>
      </c>
      <c r="C47" s="10">
        <f ca="1"/>
        <v>45846</v>
      </c>
      <c r="D47" s="10">
        <f ca="1"/>
        <v>45847</v>
      </c>
      <c r="E47" s="10">
        <f ca="1"/>
        <v>45848</v>
      </c>
      <c r="F47" s="10">
        <f ca="1"/>
        <v>45849</v>
      </c>
      <c r="G47" s="10">
        <f ca="1"/>
        <v>45850</v>
      </c>
      <c r="H47" s="11">
        <f ca="1"/>
        <v>45851</v>
      </c>
    </row>
    <row r="48" spans="1:12" ht="9" hidden="1" customHeight="1" x14ac:dyDescent="0.2">
      <c r="B48" s="36"/>
      <c r="C48" s="71" t="s">
        <v>21</v>
      </c>
      <c r="D48" s="72"/>
      <c r="E48" s="36"/>
      <c r="F48" s="36"/>
      <c r="G48" s="14"/>
      <c r="H48" s="21" t="s">
        <v>22</v>
      </c>
    </row>
    <row r="49" spans="1:8" ht="9" hidden="1" customHeight="1" x14ac:dyDescent="0.2">
      <c r="B49" s="10">
        <f t="array" aca="1" ref="B49:H49" ca="1">Days+15+DATE(Calendar4Year,Calendar4MonthOption,1)-WEEKDAY(DATE(Calendar4Year,Calendar4MonthOption,1),WeekdayOption)</f>
        <v>45852</v>
      </c>
      <c r="C49" s="10">
        <f ca="1"/>
        <v>45853</v>
      </c>
      <c r="D49" s="10">
        <f ca="1"/>
        <v>45854</v>
      </c>
      <c r="E49" s="10">
        <f ca="1"/>
        <v>45855</v>
      </c>
      <c r="F49" s="10">
        <f ca="1"/>
        <v>45856</v>
      </c>
      <c r="G49" s="10">
        <f ca="1"/>
        <v>45857</v>
      </c>
      <c r="H49" s="11">
        <f ca="1"/>
        <v>45858</v>
      </c>
    </row>
    <row r="50" spans="1:8" ht="9" hidden="1" customHeight="1" x14ac:dyDescent="0.2">
      <c r="B50" s="36"/>
      <c r="C50" s="36"/>
      <c r="D50" s="36"/>
      <c r="E50" s="36"/>
      <c r="F50" s="36"/>
      <c r="G50" s="71" t="s">
        <v>21</v>
      </c>
      <c r="H50" s="88"/>
    </row>
    <row r="51" spans="1:8" ht="9" hidden="1" customHeight="1" x14ac:dyDescent="0.2">
      <c r="B51" s="37">
        <f t="array" aca="1" ref="B51:H51" ca="1">Days+22+DATE(Calendar4Year,Calendar4MonthOption,1)-WEEKDAY(DATE(Calendar4Year,Calendar4MonthOption,1),WeekdayOption)</f>
        <v>45859</v>
      </c>
      <c r="C51" s="10">
        <f ca="1"/>
        <v>45860</v>
      </c>
      <c r="D51" s="10">
        <f ca="1"/>
        <v>45861</v>
      </c>
      <c r="E51" s="10">
        <f ca="1"/>
        <v>45862</v>
      </c>
      <c r="F51" s="10">
        <f ca="1"/>
        <v>45863</v>
      </c>
      <c r="G51" s="10">
        <f ca="1"/>
        <v>45864</v>
      </c>
      <c r="H51" s="11">
        <f ca="1"/>
        <v>45865</v>
      </c>
    </row>
    <row r="52" spans="1:8" ht="9" hidden="1" customHeight="1" x14ac:dyDescent="0.2">
      <c r="B52" s="36"/>
      <c r="C52" s="36"/>
      <c r="D52" s="26" t="s">
        <v>23</v>
      </c>
      <c r="E52" s="36"/>
      <c r="F52" s="36"/>
      <c r="G52" s="26" t="s">
        <v>24</v>
      </c>
      <c r="H52" s="26" t="s">
        <v>23</v>
      </c>
    </row>
    <row r="53" spans="1:8" ht="9" hidden="1" customHeight="1" x14ac:dyDescent="0.2">
      <c r="B53" s="6">
        <f t="array" aca="1" ref="B53:H53" ca="1">Days+29+DATE(Calendar4Year,Calendar4MonthOption,1)-WEEKDAY(DATE(Calendar4Year,Calendar4MonthOption,1),WeekdayOption)</f>
        <v>45866</v>
      </c>
      <c r="C53" s="6">
        <f ca="1"/>
        <v>45867</v>
      </c>
      <c r="D53" s="6">
        <f ca="1"/>
        <v>45868</v>
      </c>
      <c r="E53" s="6">
        <f ca="1"/>
        <v>45869</v>
      </c>
      <c r="F53" s="6">
        <f ca="1"/>
        <v>45870</v>
      </c>
      <c r="G53" s="6">
        <f ca="1"/>
        <v>45871</v>
      </c>
      <c r="H53" s="7">
        <f ca="1"/>
        <v>45872</v>
      </c>
    </row>
    <row r="54" spans="1:8" ht="9" hidden="1" customHeight="1" x14ac:dyDescent="0.2">
      <c r="B54" s="23"/>
      <c r="C54" s="23"/>
      <c r="D54" s="23"/>
      <c r="E54" s="23"/>
      <c r="F54" s="23"/>
      <c r="G54" s="23"/>
      <c r="H54" s="38"/>
    </row>
    <row r="55" spans="1:8" ht="9" hidden="1" customHeight="1" x14ac:dyDescent="0.2">
      <c r="B55" s="6">
        <f t="array" aca="1" ref="B55:C55" ca="1">Days+36+DATE(Calendar4Year,Calendar4MonthOption,1)-WEEKDAY(DATE(Calendar4Year,Calendar4MonthOption,1),WeekdayOption)</f>
        <v>45873</v>
      </c>
      <c r="C55" s="6">
        <f ca="1"/>
        <v>45874</v>
      </c>
      <c r="D55" s="86" t="s">
        <v>6</v>
      </c>
      <c r="E55" s="87"/>
      <c r="F55" s="87"/>
      <c r="G55" s="87"/>
      <c r="H55" s="87"/>
    </row>
    <row r="56" spans="1:8" ht="9" hidden="1" customHeight="1" x14ac:dyDescent="0.2">
      <c r="B56" s="23"/>
      <c r="C56" s="23"/>
      <c r="D56" s="63"/>
      <c r="E56" s="64"/>
      <c r="F56" s="64"/>
      <c r="G56" s="64"/>
      <c r="H56" s="64"/>
    </row>
    <row r="57" spans="1:8" ht="26" hidden="1" customHeight="1" x14ac:dyDescent="0.55000000000000004">
      <c r="A57" s="1"/>
      <c r="B57" s="2">
        <f ca="1">YEAR(DATE(Calendar4Year,Calendar4MonthOption+1,1))</f>
        <v>2025</v>
      </c>
      <c r="C57" s="62" t="str">
        <f ca="1">TEXT(DATE(Calendar4Year,Calendar4MonthOption+1,1),"m月")</f>
        <v>8月</v>
      </c>
      <c r="D57" s="62"/>
      <c r="E57" s="62"/>
      <c r="F57" s="24"/>
      <c r="G57" s="24"/>
      <c r="H57" s="1"/>
    </row>
    <row r="58" spans="1:8" ht="26" hidden="1" customHeight="1" x14ac:dyDescent="0.2">
      <c r="A58" s="3"/>
      <c r="B58" s="4" t="str">
        <f t="shared" ref="B58:H58" ca="1" si="4">UPPER(TEXT(B59,"aaaa"))</f>
        <v>月曜日</v>
      </c>
      <c r="C58" s="5" t="str">
        <f t="shared" ca="1" si="4"/>
        <v>火曜日</v>
      </c>
      <c r="D58" s="4" t="str">
        <f t="shared" ca="1" si="4"/>
        <v>水曜日</v>
      </c>
      <c r="E58" s="5" t="str">
        <f t="shared" ca="1" si="4"/>
        <v>木曜日</v>
      </c>
      <c r="F58" s="4" t="str">
        <f t="shared" ca="1" si="4"/>
        <v>金曜日</v>
      </c>
      <c r="G58" s="5" t="str">
        <f t="shared" ca="1" si="4"/>
        <v>土曜日</v>
      </c>
      <c r="H58" s="4" t="str">
        <f t="shared" ca="1" si="4"/>
        <v>日曜日</v>
      </c>
    </row>
    <row r="59" spans="1:8" ht="26" hidden="1" customHeight="1" x14ac:dyDescent="0.2">
      <c r="B59" s="6">
        <f t="array" aca="1" ref="B59:H59" ca="1">Days+1+DATE(Calendar5Year,Calendar5MonthOption,1)-WEEKDAY(DATE(Calendar5Year,Calendar5MonthOption,1),WeekdayOption)</f>
        <v>45866</v>
      </c>
      <c r="C59" s="6">
        <f ca="1"/>
        <v>45867</v>
      </c>
      <c r="D59" s="6">
        <f ca="1"/>
        <v>45868</v>
      </c>
      <c r="E59" s="6">
        <f ca="1"/>
        <v>45869</v>
      </c>
      <c r="F59" s="6">
        <f ca="1"/>
        <v>45870</v>
      </c>
      <c r="G59" s="6">
        <f ca="1"/>
        <v>45871</v>
      </c>
      <c r="H59" s="7">
        <f ca="1"/>
        <v>45872</v>
      </c>
    </row>
    <row r="60" spans="1:8" ht="26" hidden="1" customHeight="1" x14ac:dyDescent="0.2">
      <c r="B60" s="23"/>
      <c r="C60" s="8"/>
      <c r="D60" s="8"/>
      <c r="E60" s="8"/>
      <c r="F60" s="8"/>
      <c r="G60" s="80" t="s">
        <v>25</v>
      </c>
      <c r="H60" s="81"/>
    </row>
    <row r="61" spans="1:8" ht="26" hidden="1" customHeight="1" x14ac:dyDescent="0.2">
      <c r="B61" s="6">
        <f t="array" aca="1" ref="B61:H61" ca="1">Days+8+DATE(Calendar5Year,Calendar5MonthOption,1)-WEEKDAY(DATE(Calendar5Year,Calendar5MonthOption,1),WeekdayOption)</f>
        <v>45873</v>
      </c>
      <c r="C61" s="10">
        <f ca="1"/>
        <v>45874</v>
      </c>
      <c r="D61" s="10">
        <f ca="1"/>
        <v>45875</v>
      </c>
      <c r="E61" s="10">
        <f ca="1"/>
        <v>45876</v>
      </c>
      <c r="F61" s="10">
        <f ca="1"/>
        <v>45877</v>
      </c>
      <c r="G61" s="10">
        <f ca="1"/>
        <v>45878</v>
      </c>
      <c r="H61" s="11">
        <f ca="1"/>
        <v>45879</v>
      </c>
    </row>
    <row r="62" spans="1:8" ht="26" hidden="1" customHeight="1" x14ac:dyDescent="0.2">
      <c r="B62" s="23"/>
      <c r="C62" s="8"/>
      <c r="D62" s="8"/>
      <c r="E62" s="8"/>
      <c r="F62" s="8"/>
      <c r="G62" s="8"/>
      <c r="H62" s="39" t="s">
        <v>26</v>
      </c>
    </row>
    <row r="63" spans="1:8" ht="26" hidden="1" customHeight="1" x14ac:dyDescent="0.2">
      <c r="B63" s="40">
        <f t="array" aca="1" ref="B63:H63" ca="1">Days+15+DATE(Calendar5Year,Calendar5MonthOption,1)-WEEKDAY(DATE(Calendar5Year,Calendar5MonthOption,1),WeekdayOption)</f>
        <v>45880</v>
      </c>
      <c r="C63" s="10">
        <f ca="1"/>
        <v>45881</v>
      </c>
      <c r="D63" s="10">
        <f ca="1"/>
        <v>45882</v>
      </c>
      <c r="E63" s="10">
        <f ca="1"/>
        <v>45883</v>
      </c>
      <c r="F63" s="10">
        <f ca="1"/>
        <v>45884</v>
      </c>
      <c r="G63" s="10">
        <f ca="1"/>
        <v>45885</v>
      </c>
      <c r="H63" s="11">
        <f ca="1"/>
        <v>45886</v>
      </c>
    </row>
    <row r="64" spans="1:8" ht="26" hidden="1" customHeight="1" x14ac:dyDescent="0.2">
      <c r="B64" s="23"/>
      <c r="C64" s="8"/>
      <c r="D64" s="8"/>
      <c r="E64" s="8"/>
      <c r="F64" s="8"/>
      <c r="G64" s="82" t="s">
        <v>27</v>
      </c>
      <c r="H64" s="83"/>
    </row>
    <row r="65" spans="1:8" ht="26" hidden="1" customHeight="1" x14ac:dyDescent="0.2">
      <c r="B65" s="6">
        <f t="array" aca="1" ref="B65:H65" ca="1">Days+22+DATE(Calendar5Year,Calendar5MonthOption,1)-WEEKDAY(DATE(Calendar5Year,Calendar5MonthOption,1),WeekdayOption)</f>
        <v>45887</v>
      </c>
      <c r="C65" s="10">
        <f ca="1"/>
        <v>45888</v>
      </c>
      <c r="D65" s="10">
        <f ca="1"/>
        <v>45889</v>
      </c>
      <c r="E65" s="10">
        <f ca="1"/>
        <v>45890</v>
      </c>
      <c r="F65" s="10">
        <f ca="1"/>
        <v>45891</v>
      </c>
      <c r="G65" s="10">
        <f ca="1"/>
        <v>45892</v>
      </c>
      <c r="H65" s="11">
        <f ca="1"/>
        <v>45893</v>
      </c>
    </row>
    <row r="66" spans="1:8" ht="26" hidden="1" customHeight="1" x14ac:dyDescent="0.2">
      <c r="B66" s="23"/>
      <c r="C66" s="8"/>
      <c r="D66" s="8"/>
      <c r="E66" s="8" t="s">
        <v>28</v>
      </c>
      <c r="F66" s="41"/>
      <c r="G66" s="42"/>
      <c r="H66" s="42"/>
    </row>
    <row r="67" spans="1:8" ht="1" hidden="1" customHeight="1" x14ac:dyDescent="0.2">
      <c r="B67" s="6">
        <f t="array" aca="1" ref="B67:H67" ca="1">Days+29+DATE(Calendar5Year,Calendar5MonthOption,1)-WEEKDAY(DATE(Calendar5Year,Calendar5MonthOption,1),WeekdayOption)</f>
        <v>45894</v>
      </c>
      <c r="C67" s="10">
        <f ca="1"/>
        <v>45895</v>
      </c>
      <c r="D67" s="10">
        <f ca="1"/>
        <v>45896</v>
      </c>
      <c r="E67" s="10">
        <f ca="1"/>
        <v>45897</v>
      </c>
      <c r="F67" s="10">
        <f ca="1"/>
        <v>45898</v>
      </c>
      <c r="G67" s="43">
        <f ca="1"/>
        <v>45899</v>
      </c>
      <c r="H67" s="44">
        <f ca="1"/>
        <v>45900</v>
      </c>
    </row>
    <row r="68" spans="1:8" ht="1" hidden="1" customHeight="1" x14ac:dyDescent="0.2">
      <c r="B68" s="23"/>
      <c r="C68" s="84" t="s">
        <v>29</v>
      </c>
      <c r="D68" s="85"/>
      <c r="E68" s="8"/>
      <c r="F68" s="8"/>
      <c r="G68" s="21" t="s">
        <v>30</v>
      </c>
      <c r="H68" s="45" t="s">
        <v>31</v>
      </c>
    </row>
    <row r="69" spans="1:8" ht="1" hidden="1" customHeight="1" x14ac:dyDescent="0.2">
      <c r="B69" s="6">
        <f t="array" aca="1" ref="B69:C69" ca="1">Days+36+DATE(Calendar5Year,Calendar5MonthOption,1)-WEEKDAY(DATE(Calendar5Year,Calendar5MonthOption,1),WeekdayOption)</f>
        <v>45901</v>
      </c>
      <c r="C69" s="6">
        <f ca="1"/>
        <v>45902</v>
      </c>
      <c r="D69" s="86" t="s">
        <v>6</v>
      </c>
      <c r="E69" s="87"/>
      <c r="F69" s="87"/>
      <c r="G69" s="87"/>
      <c r="H69" s="87"/>
    </row>
    <row r="70" spans="1:8" ht="21" hidden="1" customHeight="1" x14ac:dyDescent="0.2">
      <c r="B70" s="23"/>
      <c r="C70" s="23"/>
      <c r="D70" s="79"/>
      <c r="E70" s="79"/>
      <c r="F70" s="79"/>
      <c r="G70" s="79"/>
      <c r="H70" s="79"/>
    </row>
    <row r="71" spans="1:8" ht="54" customHeight="1" x14ac:dyDescent="0.55000000000000004">
      <c r="A71" s="1"/>
      <c r="B71" s="2">
        <f ca="1">YEAR(DATE(Calendar5Year,Calendar5MonthOption+1,1))</f>
        <v>2025</v>
      </c>
      <c r="C71" s="62" t="s">
        <v>43</v>
      </c>
      <c r="D71" s="62"/>
      <c r="E71" s="62"/>
      <c r="F71" s="24"/>
      <c r="G71" s="24"/>
      <c r="H71" s="1"/>
    </row>
    <row r="72" spans="1:8" ht="14.25" customHeight="1" x14ac:dyDescent="0.2">
      <c r="A72" s="3"/>
      <c r="B72" s="4" t="str">
        <f t="shared" ref="B72:H72" ca="1" si="5">UPPER(TEXT(B73,"aaaa"))</f>
        <v>月曜日</v>
      </c>
      <c r="C72" s="5" t="str">
        <f t="shared" ca="1" si="5"/>
        <v>火曜日</v>
      </c>
      <c r="D72" s="4" t="str">
        <f t="shared" ca="1" si="5"/>
        <v>水曜日</v>
      </c>
      <c r="E72" s="5" t="str">
        <f t="shared" ca="1" si="5"/>
        <v>木曜日</v>
      </c>
      <c r="F72" s="4" t="str">
        <f t="shared" ca="1" si="5"/>
        <v>金曜日</v>
      </c>
      <c r="G72" s="5" t="str">
        <f t="shared" ca="1" si="5"/>
        <v>土曜日</v>
      </c>
      <c r="H72" s="4" t="str">
        <f t="shared" ca="1" si="5"/>
        <v>日曜日</v>
      </c>
    </row>
    <row r="73" spans="1:8" ht="16.5" customHeight="1" x14ac:dyDescent="0.2">
      <c r="B73" s="6">
        <f t="array" aca="1" ref="B73:H73" ca="1">Days+1+DATE(Calendar6Year,Calendar6MonthOption,1)-WEEKDAY(DATE(Calendar6Year,Calendar6MonthOption,1),WeekdayOption)</f>
        <v>45901</v>
      </c>
      <c r="C73" s="6">
        <f ca="1"/>
        <v>45902</v>
      </c>
      <c r="D73" s="6">
        <f ca="1"/>
        <v>45903</v>
      </c>
      <c r="E73" s="6">
        <f ca="1"/>
        <v>45904</v>
      </c>
      <c r="F73" s="6">
        <f ca="1"/>
        <v>45905</v>
      </c>
      <c r="G73" s="6">
        <f ca="1"/>
        <v>45906</v>
      </c>
      <c r="H73" s="7">
        <f ca="1"/>
        <v>45907</v>
      </c>
    </row>
    <row r="74" spans="1:8" ht="56.25" customHeight="1" x14ac:dyDescent="0.2">
      <c r="B74" s="23"/>
      <c r="C74" s="8"/>
      <c r="D74" s="46"/>
      <c r="E74" s="8"/>
      <c r="F74" s="8"/>
      <c r="G74" s="53"/>
      <c r="H74" s="56"/>
    </row>
    <row r="75" spans="1:8" ht="16.5" customHeight="1" x14ac:dyDescent="0.2">
      <c r="B75" s="6">
        <f t="array" aca="1" ref="B75:H75" ca="1">Days+8+DATE(Calendar6Year,Calendar6MonthOption,1)-WEEKDAY(DATE(Calendar6Year,Calendar6MonthOption,1),WeekdayOption)</f>
        <v>45908</v>
      </c>
      <c r="C75" s="10">
        <f ca="1"/>
        <v>45909</v>
      </c>
      <c r="D75" s="10">
        <f ca="1"/>
        <v>45910</v>
      </c>
      <c r="E75" s="10">
        <f ca="1"/>
        <v>45911</v>
      </c>
      <c r="F75" s="10">
        <f ca="1"/>
        <v>45912</v>
      </c>
      <c r="G75" s="10">
        <f ca="1"/>
        <v>45913</v>
      </c>
      <c r="H75" s="11">
        <f ca="1"/>
        <v>45914</v>
      </c>
    </row>
    <row r="76" spans="1:8" ht="56.25" customHeight="1" x14ac:dyDescent="0.2">
      <c r="B76" s="23"/>
      <c r="C76" s="8"/>
      <c r="D76" s="47"/>
      <c r="E76" s="8"/>
      <c r="F76" s="8"/>
      <c r="G76" s="59" t="s">
        <v>45</v>
      </c>
      <c r="H76" s="53"/>
    </row>
    <row r="77" spans="1:8" ht="16.5" customHeight="1" x14ac:dyDescent="0.2">
      <c r="B77" s="40">
        <f t="array" aca="1" ref="B77:H77" ca="1">Days+15+DATE(Calendar6Year,Calendar6MonthOption,1)-WEEKDAY(DATE(Calendar6Year,Calendar6MonthOption,1),WeekdayOption)</f>
        <v>45915</v>
      </c>
      <c r="C77" s="10">
        <f ca="1"/>
        <v>45916</v>
      </c>
      <c r="D77" s="10">
        <f ca="1"/>
        <v>45917</v>
      </c>
      <c r="E77" s="10">
        <f ca="1"/>
        <v>45918</v>
      </c>
      <c r="F77" s="10">
        <f ca="1"/>
        <v>45919</v>
      </c>
      <c r="G77" s="10">
        <f ca="1"/>
        <v>45920</v>
      </c>
      <c r="H77" s="11">
        <f ca="1"/>
        <v>45921</v>
      </c>
    </row>
    <row r="78" spans="1:8" ht="69" customHeight="1" x14ac:dyDescent="0.2">
      <c r="B78" s="58" t="s">
        <v>23</v>
      </c>
      <c r="C78" s="8"/>
      <c r="D78" s="8"/>
      <c r="E78" s="8"/>
      <c r="F78" s="8"/>
      <c r="G78" s="59" t="s">
        <v>32</v>
      </c>
      <c r="H78" s="53"/>
    </row>
    <row r="79" spans="1:8" ht="16.5" customHeight="1" x14ac:dyDescent="0.2">
      <c r="B79" s="6">
        <f t="array" aca="1" ref="B79:H79" ca="1">Days+22+DATE(Calendar6Year,Calendar6MonthOption,1)-WEEKDAY(DATE(Calendar6Year,Calendar6MonthOption,1),WeekdayOption)</f>
        <v>45922</v>
      </c>
      <c r="C79" s="37">
        <f ca="1"/>
        <v>45923</v>
      </c>
      <c r="D79" s="10">
        <f ca="1"/>
        <v>45924</v>
      </c>
      <c r="E79" s="10">
        <f ca="1"/>
        <v>45925</v>
      </c>
      <c r="F79" s="10">
        <f ca="1"/>
        <v>45926</v>
      </c>
      <c r="G79" s="10">
        <f ca="1"/>
        <v>45927</v>
      </c>
      <c r="H79" s="11">
        <f ca="1"/>
        <v>45928</v>
      </c>
    </row>
    <row r="80" spans="1:8" ht="56.25" customHeight="1" x14ac:dyDescent="0.2">
      <c r="B80" s="23"/>
      <c r="C80" s="8"/>
      <c r="D80" s="59" t="s">
        <v>33</v>
      </c>
      <c r="E80" s="8"/>
      <c r="F80" s="54"/>
      <c r="G80" s="59" t="s">
        <v>15</v>
      </c>
      <c r="H80" s="59" t="s">
        <v>17</v>
      </c>
    </row>
    <row r="81" spans="1:8" ht="16.5" customHeight="1" x14ac:dyDescent="0.2">
      <c r="B81" s="6">
        <f t="array" aca="1" ref="B81:H81" ca="1">Days+29+DATE(Calendar6Year,Calendar6MonthOption,1)-WEEKDAY(DATE(Calendar6Year,Calendar6MonthOption,1),WeekdayOption)</f>
        <v>45929</v>
      </c>
      <c r="C81" s="6">
        <f ca="1"/>
        <v>45930</v>
      </c>
      <c r="D81" s="6">
        <f ca="1"/>
        <v>45931</v>
      </c>
      <c r="E81" s="6">
        <f ca="1"/>
        <v>45932</v>
      </c>
      <c r="F81" s="6">
        <f ca="1"/>
        <v>45933</v>
      </c>
      <c r="G81" s="6">
        <f ca="1"/>
        <v>45934</v>
      </c>
      <c r="H81" s="7">
        <f ca="1"/>
        <v>45935</v>
      </c>
    </row>
    <row r="82" spans="1:8" ht="57" customHeight="1" x14ac:dyDescent="0.2">
      <c r="B82" s="23"/>
      <c r="C82" s="23"/>
      <c r="D82" s="23"/>
      <c r="E82" s="23"/>
      <c r="F82" s="23"/>
      <c r="G82" s="23"/>
      <c r="H82" s="53"/>
    </row>
    <row r="83" spans="1:8" ht="16.5" customHeight="1" x14ac:dyDescent="0.2">
      <c r="B83" s="6">
        <f t="array" aca="1" ref="B83:C83" ca="1">Days+36+DATE(Calendar6Year,Calendar6MonthOption,1)-WEEKDAY(DATE(Calendar6Year,Calendar6MonthOption,1),WeekdayOption)</f>
        <v>45936</v>
      </c>
      <c r="C83" s="6">
        <f ca="1"/>
        <v>45937</v>
      </c>
      <c r="D83" s="77" t="s">
        <v>6</v>
      </c>
      <c r="E83" s="78"/>
      <c r="F83" s="78"/>
      <c r="G83" s="78"/>
      <c r="H83" s="78"/>
    </row>
    <row r="84" spans="1:8" ht="63.75" customHeight="1" x14ac:dyDescent="0.2">
      <c r="B84" s="23"/>
      <c r="C84" s="23"/>
      <c r="D84" s="79"/>
      <c r="E84" s="79"/>
      <c r="F84" s="79"/>
      <c r="G84" s="79"/>
      <c r="H84" s="79"/>
    </row>
    <row r="85" spans="1:8" ht="54" customHeight="1" x14ac:dyDescent="0.55000000000000004">
      <c r="A85" s="1"/>
      <c r="B85" s="2">
        <f ca="1">YEAR(DATE(Calendar6Year,Calendar6MonthOption+1,1))</f>
        <v>2025</v>
      </c>
      <c r="C85" s="62" t="str">
        <f ca="1">TEXT(DATE(Calendar6Year,Calendar6MonthOption+1,1),"m月")</f>
        <v>10月</v>
      </c>
      <c r="D85" s="62"/>
      <c r="E85" s="62"/>
      <c r="F85" s="24"/>
      <c r="G85" s="24"/>
      <c r="H85" s="1"/>
    </row>
    <row r="86" spans="1:8" ht="14.25" customHeight="1" x14ac:dyDescent="0.2">
      <c r="A86" s="3"/>
      <c r="B86" s="4" t="str">
        <f t="shared" ref="B86:H86" ca="1" si="6">UPPER(TEXT(B87,"aaaa"))</f>
        <v>月曜日</v>
      </c>
      <c r="C86" s="5" t="str">
        <f t="shared" ca="1" si="6"/>
        <v>火曜日</v>
      </c>
      <c r="D86" s="4" t="str">
        <f t="shared" ca="1" si="6"/>
        <v>水曜日</v>
      </c>
      <c r="E86" s="5" t="str">
        <f t="shared" ca="1" si="6"/>
        <v>木曜日</v>
      </c>
      <c r="F86" s="4" t="str">
        <f t="shared" ca="1" si="6"/>
        <v>金曜日</v>
      </c>
      <c r="G86" s="5" t="str">
        <f t="shared" ca="1" si="6"/>
        <v>土曜日</v>
      </c>
      <c r="H86" s="4" t="str">
        <f t="shared" ca="1" si="6"/>
        <v>日曜日</v>
      </c>
    </row>
    <row r="87" spans="1:8" ht="16.5" customHeight="1" x14ac:dyDescent="0.2">
      <c r="B87" s="6">
        <f t="array" aca="1" ref="B87:H87" ca="1">Days+1+DATE(Calendar7Year,Calendar7MonthOption,1)-WEEKDAY(DATE(Calendar7Year,Calendar7MonthOption,1),WeekdayOption)</f>
        <v>45929</v>
      </c>
      <c r="C87" s="6">
        <f ca="1"/>
        <v>45930</v>
      </c>
      <c r="D87" s="6">
        <f ca="1"/>
        <v>45931</v>
      </c>
      <c r="E87" s="6">
        <f ca="1"/>
        <v>45932</v>
      </c>
      <c r="F87" s="6">
        <f ca="1"/>
        <v>45933</v>
      </c>
      <c r="G87" s="6">
        <f ca="1"/>
        <v>45934</v>
      </c>
      <c r="H87" s="7">
        <f ca="1"/>
        <v>45935</v>
      </c>
    </row>
    <row r="88" spans="1:8" ht="56.25" customHeight="1" x14ac:dyDescent="0.2">
      <c r="B88" s="23"/>
      <c r="C88" s="23"/>
      <c r="D88" s="8"/>
      <c r="E88" s="8"/>
      <c r="F88" s="8"/>
      <c r="G88" s="61" t="s">
        <v>34</v>
      </c>
      <c r="H88" s="48"/>
    </row>
    <row r="89" spans="1:8" ht="16.5" customHeight="1" x14ac:dyDescent="0.2">
      <c r="B89" s="6">
        <f t="array" aca="1" ref="B89:H89" ca="1">Days+8+DATE(Calendar7Year,Calendar7MonthOption,1)-WEEKDAY(DATE(Calendar7Year,Calendar7MonthOption,1),WeekdayOption)</f>
        <v>45936</v>
      </c>
      <c r="C89" s="6">
        <f ca="1"/>
        <v>45937</v>
      </c>
      <c r="D89" s="10">
        <f ca="1"/>
        <v>45938</v>
      </c>
      <c r="E89" s="10">
        <f ca="1"/>
        <v>45939</v>
      </c>
      <c r="F89" s="10">
        <f ca="1"/>
        <v>45940</v>
      </c>
      <c r="G89" s="10">
        <f ca="1"/>
        <v>45941</v>
      </c>
      <c r="H89" s="11">
        <f ca="1"/>
        <v>45942</v>
      </c>
    </row>
    <row r="90" spans="1:8" ht="56.25" customHeight="1" x14ac:dyDescent="0.2">
      <c r="B90" s="23"/>
      <c r="C90" s="23"/>
      <c r="D90" s="8"/>
      <c r="E90" s="8"/>
      <c r="F90" s="8"/>
      <c r="G90" s="58" t="s">
        <v>23</v>
      </c>
      <c r="H90" s="20"/>
    </row>
    <row r="91" spans="1:8" ht="16.5" customHeight="1" x14ac:dyDescent="0.2">
      <c r="B91" s="40">
        <f t="array" aca="1" ref="B91:H91" ca="1">Days+15+DATE(Calendar7Year,Calendar7MonthOption,1)-WEEKDAY(DATE(Calendar7Year,Calendar7MonthOption,1),WeekdayOption)</f>
        <v>45943</v>
      </c>
      <c r="C91" s="6">
        <f ca="1"/>
        <v>45944</v>
      </c>
      <c r="D91" s="10">
        <f ca="1"/>
        <v>45945</v>
      </c>
      <c r="E91" s="10">
        <f ca="1"/>
        <v>45946</v>
      </c>
      <c r="F91" s="10">
        <f ca="1"/>
        <v>45947</v>
      </c>
      <c r="G91" s="10">
        <f ca="1"/>
        <v>45948</v>
      </c>
      <c r="H91" s="11">
        <f ca="1"/>
        <v>45949</v>
      </c>
    </row>
    <row r="92" spans="1:8" ht="56.25" customHeight="1" x14ac:dyDescent="0.2">
      <c r="B92" s="59" t="s">
        <v>17</v>
      </c>
      <c r="C92" s="23"/>
      <c r="D92" s="23"/>
      <c r="E92" s="55"/>
      <c r="F92" s="8"/>
      <c r="H92" s="49" t="s">
        <v>16</v>
      </c>
    </row>
    <row r="93" spans="1:8" ht="16.5" customHeight="1" x14ac:dyDescent="0.2">
      <c r="B93" s="6">
        <f t="array" aca="1" ref="B93:H93" ca="1">Days+22+DATE(Calendar7Year,Calendar7MonthOption,1)-WEEKDAY(DATE(Calendar7Year,Calendar7MonthOption,1),WeekdayOption)</f>
        <v>45950</v>
      </c>
      <c r="C93" s="6">
        <f ca="1"/>
        <v>45951</v>
      </c>
      <c r="D93" s="10">
        <f ca="1"/>
        <v>45952</v>
      </c>
      <c r="E93" s="10">
        <f ca="1"/>
        <v>45953</v>
      </c>
      <c r="F93" s="10">
        <f ca="1"/>
        <v>45954</v>
      </c>
      <c r="G93" s="10">
        <f ca="1"/>
        <v>45955</v>
      </c>
      <c r="H93" s="11">
        <f ca="1"/>
        <v>45956</v>
      </c>
    </row>
    <row r="94" spans="1:8" ht="56.25" customHeight="1" x14ac:dyDescent="0.2">
      <c r="B94" s="23"/>
      <c r="C94" s="23"/>
      <c r="D94" s="23"/>
      <c r="E94" s="55"/>
      <c r="F94" s="8"/>
      <c r="G94" s="60" t="s">
        <v>35</v>
      </c>
      <c r="H94" s="59" t="s">
        <v>13</v>
      </c>
    </row>
    <row r="95" spans="1:8" ht="16.5" customHeight="1" x14ac:dyDescent="0.2">
      <c r="B95" s="6">
        <f t="array" aca="1" ref="B95:H95" ca="1">Days+29+DATE(Calendar7Year,Calendar7MonthOption,1)-WEEKDAY(DATE(Calendar7Year,Calendar7MonthOption,1),WeekdayOption)</f>
        <v>45957</v>
      </c>
      <c r="C95" s="6">
        <f ca="1"/>
        <v>45958</v>
      </c>
      <c r="D95" s="6">
        <f ca="1"/>
        <v>45959</v>
      </c>
      <c r="E95" s="6">
        <f ca="1"/>
        <v>45960</v>
      </c>
      <c r="F95" s="6">
        <f ca="1"/>
        <v>45961</v>
      </c>
      <c r="G95" s="6">
        <f ca="1"/>
        <v>45962</v>
      </c>
      <c r="H95" s="7">
        <f ca="1"/>
        <v>45963</v>
      </c>
    </row>
    <row r="96" spans="1:8" ht="57" customHeight="1" x14ac:dyDescent="0.2">
      <c r="B96" s="23"/>
      <c r="C96" s="23"/>
      <c r="D96" s="23"/>
      <c r="E96" s="23"/>
      <c r="F96" s="23"/>
      <c r="G96" s="23"/>
      <c r="H96" s="38"/>
    </row>
    <row r="97" spans="1:8" ht="16.5" customHeight="1" x14ac:dyDescent="0.2">
      <c r="B97" s="6">
        <f t="array" aca="1" ref="B97:C97" ca="1">Days+36+DATE(Calendar7Year,Calendar7MonthOption,1)-WEEKDAY(DATE(Calendar7Year,Calendar7MonthOption,1),WeekdayOption)</f>
        <v>45964</v>
      </c>
      <c r="C97" s="6">
        <f ca="1"/>
        <v>45965</v>
      </c>
      <c r="D97" s="77" t="s">
        <v>6</v>
      </c>
      <c r="E97" s="78"/>
      <c r="F97" s="78"/>
      <c r="G97" s="78"/>
      <c r="H97" s="78"/>
    </row>
    <row r="98" spans="1:8" ht="63.75" customHeight="1" x14ac:dyDescent="0.2">
      <c r="B98" s="23"/>
      <c r="C98" s="23"/>
      <c r="D98" s="79"/>
      <c r="E98" s="79"/>
      <c r="F98" s="79"/>
      <c r="G98" s="79"/>
      <c r="H98" s="79"/>
    </row>
    <row r="99" spans="1:8" ht="54" customHeight="1" x14ac:dyDescent="0.55000000000000004">
      <c r="A99" s="1"/>
      <c r="B99" s="2">
        <f ca="1">YEAR(DATE(Calendar7Year,Calendar7MonthOption+1,1))</f>
        <v>2025</v>
      </c>
      <c r="C99" s="62" t="str">
        <f ca="1">TEXT(DATE(Calendar7Year,Calendar7MonthOption+1,1),"m月")</f>
        <v>11月</v>
      </c>
      <c r="D99" s="62"/>
      <c r="E99" s="62"/>
      <c r="F99" s="24"/>
      <c r="G99" s="24"/>
      <c r="H99" s="1"/>
    </row>
    <row r="100" spans="1:8" ht="14.25" customHeight="1" x14ac:dyDescent="0.2">
      <c r="A100" s="3"/>
      <c r="B100" s="4" t="str">
        <f t="shared" ref="B100:H100" ca="1" si="7">UPPER(TEXT(B101,"aaaa"))</f>
        <v>月曜日</v>
      </c>
      <c r="C100" s="5" t="str">
        <f t="shared" ca="1" si="7"/>
        <v>火曜日</v>
      </c>
      <c r="D100" s="4" t="str">
        <f t="shared" ca="1" si="7"/>
        <v>水曜日</v>
      </c>
      <c r="E100" s="5" t="str">
        <f t="shared" ca="1" si="7"/>
        <v>木曜日</v>
      </c>
      <c r="F100" s="4" t="str">
        <f t="shared" ca="1" si="7"/>
        <v>金曜日</v>
      </c>
      <c r="G100" s="5" t="str">
        <f t="shared" ca="1" si="7"/>
        <v>土曜日</v>
      </c>
      <c r="H100" s="4" t="str">
        <f t="shared" ca="1" si="7"/>
        <v>日曜日</v>
      </c>
    </row>
    <row r="101" spans="1:8" ht="16.5" customHeight="1" x14ac:dyDescent="0.2">
      <c r="B101" s="6">
        <f t="array" aca="1" ref="B101:H101" ca="1">Days+1+DATE(Calendar8Year,Calendar8MonthOption,1)-WEEKDAY(DATE(Calendar8Year,Calendar8MonthOption,1),WeekdayOption)</f>
        <v>45957</v>
      </c>
      <c r="C101" s="6">
        <f ca="1"/>
        <v>45958</v>
      </c>
      <c r="D101" s="6">
        <f ca="1"/>
        <v>45959</v>
      </c>
      <c r="E101" s="6">
        <f ca="1"/>
        <v>45960</v>
      </c>
      <c r="F101" s="6">
        <f ca="1"/>
        <v>45961</v>
      </c>
      <c r="G101" s="6">
        <f ca="1"/>
        <v>45962</v>
      </c>
      <c r="H101" s="7">
        <f ca="1"/>
        <v>45963</v>
      </c>
    </row>
    <row r="102" spans="1:8" ht="56.25" customHeight="1" x14ac:dyDescent="0.2">
      <c r="B102" s="8"/>
      <c r="C102" s="8"/>
      <c r="D102" s="8"/>
      <c r="E102" s="8"/>
      <c r="F102" s="8"/>
      <c r="G102" s="59" t="s">
        <v>36</v>
      </c>
      <c r="H102" s="35"/>
    </row>
    <row r="103" spans="1:8" ht="16.5" customHeight="1" x14ac:dyDescent="0.2">
      <c r="B103" s="10">
        <f t="array" aca="1" ref="B103:H103" ca="1">Days+8+DATE(Calendar8Year,Calendar8MonthOption,1)-WEEKDAY(DATE(Calendar8Year,Calendar8MonthOption,1),WeekdayOption)</f>
        <v>45964</v>
      </c>
      <c r="C103" s="10">
        <f ca="1"/>
        <v>45965</v>
      </c>
      <c r="D103" s="10">
        <f ca="1"/>
        <v>45966</v>
      </c>
      <c r="E103" s="10">
        <f ca="1"/>
        <v>45967</v>
      </c>
      <c r="F103" s="10">
        <f ca="1"/>
        <v>45968</v>
      </c>
      <c r="G103" s="10">
        <f ca="1"/>
        <v>45969</v>
      </c>
      <c r="H103" s="11">
        <f ca="1"/>
        <v>45970</v>
      </c>
    </row>
    <row r="104" spans="1:8" ht="56.25" customHeight="1" x14ac:dyDescent="0.2">
      <c r="B104" s="59" t="s">
        <v>20</v>
      </c>
      <c r="C104" s="8"/>
      <c r="D104" s="8"/>
      <c r="E104" s="8"/>
      <c r="F104" s="8"/>
      <c r="G104" s="59" t="s">
        <v>20</v>
      </c>
      <c r="H104" s="56"/>
    </row>
    <row r="105" spans="1:8" ht="16.5" customHeight="1" x14ac:dyDescent="0.2">
      <c r="B105" s="10">
        <f t="array" aca="1" ref="B105:H105" ca="1">Days+15+DATE(Calendar8Year,Calendar8MonthOption,1)-WEEKDAY(DATE(Calendar8Year,Calendar8MonthOption,1),WeekdayOption)</f>
        <v>45971</v>
      </c>
      <c r="C105" s="10">
        <f ca="1"/>
        <v>45972</v>
      </c>
      <c r="D105" s="10">
        <f ca="1"/>
        <v>45973</v>
      </c>
      <c r="E105" s="10">
        <f ca="1"/>
        <v>45974</v>
      </c>
      <c r="F105" s="10">
        <f ca="1"/>
        <v>45975</v>
      </c>
      <c r="G105" s="10">
        <f ca="1"/>
        <v>45976</v>
      </c>
      <c r="H105" s="11">
        <f ca="1"/>
        <v>45977</v>
      </c>
    </row>
    <row r="106" spans="1:8" ht="56.25" customHeight="1" x14ac:dyDescent="0.2">
      <c r="B106" s="8"/>
      <c r="C106" s="8"/>
      <c r="D106" s="8"/>
      <c r="E106" s="8"/>
      <c r="F106" s="8"/>
      <c r="G106" s="49" t="s">
        <v>38</v>
      </c>
      <c r="H106" s="56"/>
    </row>
    <row r="107" spans="1:8" ht="16.5" customHeight="1" x14ac:dyDescent="0.2">
      <c r="B107" s="10">
        <f t="array" aca="1" ref="B107:H107" ca="1">Days+22+DATE(Calendar8Year,Calendar8MonthOption,1)-WEEKDAY(DATE(Calendar8Year,Calendar8MonthOption,1),WeekdayOption)</f>
        <v>45978</v>
      </c>
      <c r="C107" s="10">
        <f ca="1"/>
        <v>45979</v>
      </c>
      <c r="D107" s="10">
        <f ca="1"/>
        <v>45980</v>
      </c>
      <c r="E107" s="10">
        <f ca="1"/>
        <v>45981</v>
      </c>
      <c r="F107" s="10">
        <f ca="1"/>
        <v>45982</v>
      </c>
      <c r="G107" s="10">
        <f ca="1"/>
        <v>45983</v>
      </c>
      <c r="H107" s="11">
        <f ca="1"/>
        <v>45984</v>
      </c>
    </row>
    <row r="108" spans="1:8" ht="56.25" customHeight="1" x14ac:dyDescent="0.2">
      <c r="B108" s="8"/>
      <c r="C108" s="8"/>
      <c r="D108" s="8"/>
      <c r="E108" s="8"/>
      <c r="F108" s="8"/>
      <c r="G108" s="58" t="s">
        <v>2</v>
      </c>
      <c r="H108" s="57" t="s">
        <v>37</v>
      </c>
    </row>
    <row r="109" spans="1:8" ht="16.5" customHeight="1" x14ac:dyDescent="0.2">
      <c r="B109" s="37">
        <f t="array" aca="1" ref="B109:H109" ca="1">Days+29+DATE(Calendar8Year,Calendar8MonthOption,1)-WEEKDAY(DATE(Calendar8Year,Calendar8MonthOption,1),WeekdayOption)</f>
        <v>45985</v>
      </c>
      <c r="C109" s="10">
        <f ca="1"/>
        <v>45986</v>
      </c>
      <c r="D109" s="10">
        <f ca="1"/>
        <v>45987</v>
      </c>
      <c r="E109" s="10">
        <f ca="1"/>
        <v>45988</v>
      </c>
      <c r="F109" s="10">
        <f ca="1"/>
        <v>45989</v>
      </c>
      <c r="G109" s="10">
        <f ca="1"/>
        <v>45990</v>
      </c>
      <c r="H109" s="11">
        <f ca="1"/>
        <v>45991</v>
      </c>
    </row>
    <row r="110" spans="1:8" ht="57" customHeight="1" x14ac:dyDescent="0.2">
      <c r="B110" s="8"/>
      <c r="C110" s="8"/>
      <c r="D110" s="8"/>
      <c r="E110" s="8"/>
      <c r="F110" s="8"/>
      <c r="G110" s="8"/>
      <c r="H110" s="50" t="s">
        <v>39</v>
      </c>
    </row>
    <row r="111" spans="1:8" ht="19" customHeight="1" x14ac:dyDescent="0.2">
      <c r="B111" s="6">
        <f t="array" aca="1" ref="B111:C111" ca="1">Days+36+DATE(Calendar8Year,Calendar8MonthOption,1)-WEEKDAY(DATE(Calendar8Year,Calendar8MonthOption,1),WeekdayOption)</f>
        <v>45992</v>
      </c>
      <c r="C111" s="6">
        <f ca="1"/>
        <v>45993</v>
      </c>
      <c r="D111" s="77" t="s">
        <v>6</v>
      </c>
      <c r="E111" s="78"/>
      <c r="F111" s="78"/>
      <c r="G111" s="78"/>
      <c r="H111" s="78"/>
    </row>
    <row r="112" spans="1:8" ht="63.75" customHeight="1" x14ac:dyDescent="0.2">
      <c r="B112" s="23"/>
      <c r="C112" s="23"/>
      <c r="D112" s="79"/>
      <c r="E112" s="79"/>
      <c r="F112" s="79"/>
      <c r="G112" s="79"/>
      <c r="H112" s="79"/>
    </row>
    <row r="113" spans="1:8" ht="54" customHeight="1" x14ac:dyDescent="0.55000000000000004">
      <c r="A113" s="1"/>
      <c r="B113" s="2">
        <f ca="1">YEAR(DATE(Calendar8Year,Calendar8MonthOption+1,1))</f>
        <v>2025</v>
      </c>
      <c r="C113" s="62" t="str">
        <f ca="1">TEXT(DATE(Calendar8Year,Calendar8MonthOption+1,1),"m月")</f>
        <v>12月</v>
      </c>
      <c r="D113" s="62"/>
      <c r="E113" s="62"/>
      <c r="F113" s="24"/>
      <c r="G113" s="24"/>
      <c r="H113" s="1"/>
    </row>
    <row r="114" spans="1:8" ht="14.25" customHeight="1" x14ac:dyDescent="0.2">
      <c r="A114" s="3"/>
      <c r="B114" s="4" t="str">
        <f t="shared" ref="B114:H114" ca="1" si="8">UPPER(TEXT(B115,"aaaa"))</f>
        <v>月曜日</v>
      </c>
      <c r="C114" s="5" t="str">
        <f t="shared" ca="1" si="8"/>
        <v>火曜日</v>
      </c>
      <c r="D114" s="4" t="str">
        <f t="shared" ca="1" si="8"/>
        <v>水曜日</v>
      </c>
      <c r="E114" s="5" t="str">
        <f t="shared" ca="1" si="8"/>
        <v>木曜日</v>
      </c>
      <c r="F114" s="4" t="str">
        <f t="shared" ca="1" si="8"/>
        <v>金曜日</v>
      </c>
      <c r="G114" s="5" t="str">
        <f t="shared" ca="1" si="8"/>
        <v>土曜日</v>
      </c>
      <c r="H114" s="4" t="str">
        <f t="shared" ca="1" si="8"/>
        <v>日曜日</v>
      </c>
    </row>
    <row r="115" spans="1:8" ht="16.5" customHeight="1" x14ac:dyDescent="0.2">
      <c r="B115" s="6">
        <f t="array" aca="1" ref="B115:H115" ca="1">Days+1+DATE(Calendar9Year,Calendar9MonthOption,1)-WEEKDAY(DATE(Calendar9Year,Calendar9MonthOption,1),WeekdayOption)</f>
        <v>45992</v>
      </c>
      <c r="C115" s="6">
        <f ca="1"/>
        <v>45993</v>
      </c>
      <c r="D115" s="6">
        <f ca="1"/>
        <v>45994</v>
      </c>
      <c r="E115" s="6">
        <f ca="1"/>
        <v>45995</v>
      </c>
      <c r="F115" s="6">
        <f ca="1"/>
        <v>45996</v>
      </c>
      <c r="G115" s="6">
        <f ca="1"/>
        <v>45997</v>
      </c>
      <c r="H115" s="7">
        <f ca="1"/>
        <v>45998</v>
      </c>
    </row>
    <row r="116" spans="1:8" ht="56.25" customHeight="1" x14ac:dyDescent="0.2">
      <c r="B116" s="23"/>
      <c r="C116" s="23"/>
      <c r="D116" s="23"/>
      <c r="E116" s="23"/>
      <c r="F116" s="23"/>
      <c r="G116" s="23"/>
      <c r="H116" s="51"/>
    </row>
    <row r="117" spans="1:8" ht="16.5" customHeight="1" x14ac:dyDescent="0.2">
      <c r="B117" s="6">
        <f t="array" aca="1" ref="B117:H117" ca="1">Days+8+DATE(Calendar9Year,Calendar9MonthOption,1)-WEEKDAY(DATE(Calendar9Year,Calendar9MonthOption,1),WeekdayOption)</f>
        <v>45999</v>
      </c>
      <c r="C117" s="6">
        <f ca="1"/>
        <v>46000</v>
      </c>
      <c r="D117" s="6">
        <f ca="1"/>
        <v>46001</v>
      </c>
      <c r="E117" s="6">
        <f ca="1"/>
        <v>46002</v>
      </c>
      <c r="F117" s="6">
        <f ca="1"/>
        <v>46003</v>
      </c>
      <c r="G117" s="6">
        <f ca="1"/>
        <v>46004</v>
      </c>
      <c r="H117" s="7">
        <f ca="1"/>
        <v>46005</v>
      </c>
    </row>
    <row r="118" spans="1:8" ht="56.25" customHeight="1" x14ac:dyDescent="0.2">
      <c r="B118" s="23"/>
      <c r="C118" s="23"/>
      <c r="D118" s="23"/>
      <c r="E118" s="23"/>
      <c r="F118" s="23"/>
      <c r="G118" s="23"/>
      <c r="H118" s="52" t="s">
        <v>40</v>
      </c>
    </row>
    <row r="119" spans="1:8" ht="16.5" customHeight="1" x14ac:dyDescent="0.2">
      <c r="B119" s="6">
        <f t="array" aca="1" ref="B119:H119" ca="1">Days+15+DATE(Calendar9Year,Calendar9MonthOption,1)-WEEKDAY(DATE(Calendar9Year,Calendar9MonthOption,1),WeekdayOption)</f>
        <v>46006</v>
      </c>
      <c r="C119" s="6">
        <f ca="1"/>
        <v>46007</v>
      </c>
      <c r="D119" s="6">
        <f ca="1"/>
        <v>46008</v>
      </c>
      <c r="E119" s="6">
        <f ca="1"/>
        <v>46009</v>
      </c>
      <c r="F119" s="6">
        <f ca="1"/>
        <v>46010</v>
      </c>
      <c r="G119" s="6">
        <f ca="1"/>
        <v>46011</v>
      </c>
      <c r="H119" s="7">
        <f ca="1"/>
        <v>46012</v>
      </c>
    </row>
    <row r="120" spans="1:8" ht="56.25" customHeight="1" x14ac:dyDescent="0.2">
      <c r="B120" s="23"/>
      <c r="C120" s="23"/>
      <c r="D120" s="23"/>
      <c r="E120" s="23"/>
      <c r="F120" s="23"/>
      <c r="G120" s="52" t="s">
        <v>41</v>
      </c>
      <c r="H120" s="51"/>
    </row>
    <row r="121" spans="1:8" ht="16.5" customHeight="1" x14ac:dyDescent="0.2">
      <c r="B121" s="6">
        <f t="array" aca="1" ref="B121:H121" ca="1">Days+22+DATE(Calendar9Year,Calendar9MonthOption,1)-WEEKDAY(DATE(Calendar9Year,Calendar9MonthOption,1),WeekdayOption)</f>
        <v>46013</v>
      </c>
      <c r="C121" s="6">
        <f ca="1"/>
        <v>46014</v>
      </c>
      <c r="D121" s="6">
        <f ca="1"/>
        <v>46015</v>
      </c>
      <c r="E121" s="6">
        <f ca="1"/>
        <v>46016</v>
      </c>
      <c r="F121" s="6">
        <f ca="1"/>
        <v>46017</v>
      </c>
      <c r="G121" s="6">
        <f ca="1"/>
        <v>46018</v>
      </c>
      <c r="H121" s="7">
        <f ca="1"/>
        <v>46019</v>
      </c>
    </row>
    <row r="122" spans="1:8" ht="56.25" customHeight="1" x14ac:dyDescent="0.2">
      <c r="B122" s="23"/>
      <c r="C122" s="52" t="s">
        <v>42</v>
      </c>
      <c r="D122" s="23"/>
      <c r="E122" s="23"/>
      <c r="F122" s="23"/>
      <c r="H122" s="51"/>
    </row>
    <row r="123" spans="1:8" ht="16.5" customHeight="1" x14ac:dyDescent="0.2">
      <c r="B123" s="6">
        <f t="array" aca="1" ref="B123:H123" ca="1">Days+29+DATE(Calendar9Year,Calendar9MonthOption,1)-WEEKDAY(DATE(Calendar9Year,Calendar9MonthOption,1),WeekdayOption)</f>
        <v>46020</v>
      </c>
      <c r="C123" s="6">
        <f ca="1"/>
        <v>46021</v>
      </c>
      <c r="D123" s="6">
        <f ca="1"/>
        <v>46022</v>
      </c>
      <c r="E123" s="6">
        <f ca="1"/>
        <v>46023</v>
      </c>
      <c r="F123" s="6">
        <f ca="1"/>
        <v>46024</v>
      </c>
      <c r="G123" s="6">
        <f ca="1"/>
        <v>46025</v>
      </c>
      <c r="H123" s="7">
        <f ca="1"/>
        <v>46026</v>
      </c>
    </row>
    <row r="124" spans="1:8" ht="57" customHeight="1" x14ac:dyDescent="0.2">
      <c r="B124" s="23"/>
      <c r="C124" s="23"/>
      <c r="D124" s="23"/>
      <c r="E124" s="23"/>
      <c r="F124" s="23"/>
      <c r="G124" s="23"/>
      <c r="H124" s="38"/>
    </row>
    <row r="125" spans="1:8" ht="16.5" customHeight="1" x14ac:dyDescent="0.2">
      <c r="B125" s="6">
        <f t="array" aca="1" ref="B125:C125" ca="1">Days+36+DATE(Calendar9Year,Calendar9MonthOption,1)-WEEKDAY(DATE(Calendar9Year,Calendar9MonthOption,1),WeekdayOption)</f>
        <v>46027</v>
      </c>
      <c r="C125" s="6">
        <f ca="1"/>
        <v>46028</v>
      </c>
      <c r="D125" s="77" t="s">
        <v>6</v>
      </c>
      <c r="E125" s="78"/>
      <c r="F125" s="78"/>
      <c r="G125" s="78"/>
      <c r="H125" s="78"/>
    </row>
    <row r="126" spans="1:8" ht="63.75" customHeight="1" x14ac:dyDescent="0.2">
      <c r="B126" s="23"/>
      <c r="C126" s="23"/>
      <c r="D126" s="79"/>
      <c r="E126" s="79"/>
      <c r="F126" s="79"/>
      <c r="G126" s="79"/>
      <c r="H126" s="79"/>
    </row>
    <row r="127" spans="1:8" ht="16.5" customHeight="1" x14ac:dyDescent="0.2">
      <c r="B127" s="6"/>
      <c r="C127" s="6"/>
      <c r="D127" s="6"/>
      <c r="E127" s="6"/>
      <c r="F127" s="6"/>
      <c r="G127" s="6"/>
      <c r="H127" s="7"/>
    </row>
    <row r="128" spans="1:8" ht="56.25" customHeight="1" x14ac:dyDescent="0.2">
      <c r="B128" s="23"/>
      <c r="C128" s="23"/>
      <c r="D128" s="23"/>
      <c r="E128" s="23"/>
      <c r="F128" s="23"/>
      <c r="G128" s="23"/>
      <c r="H128" s="51"/>
    </row>
    <row r="129" spans="2:8" ht="16.5" customHeight="1" x14ac:dyDescent="0.2">
      <c r="B129" s="6"/>
      <c r="C129" s="6"/>
      <c r="D129" s="6"/>
      <c r="E129" s="6"/>
      <c r="F129" s="6"/>
      <c r="G129" s="6"/>
      <c r="H129" s="7"/>
    </row>
    <row r="130" spans="2:8" ht="56.25" customHeight="1" x14ac:dyDescent="0.2">
      <c r="B130" s="23"/>
      <c r="C130" s="23"/>
      <c r="D130" s="23"/>
      <c r="E130" s="23"/>
      <c r="F130" s="23"/>
      <c r="G130" s="23"/>
      <c r="H130" s="51"/>
    </row>
    <row r="131" spans="2:8" ht="16.5" customHeight="1" x14ac:dyDescent="0.2">
      <c r="B131" s="6"/>
      <c r="C131" s="6"/>
      <c r="D131" s="6"/>
      <c r="E131" s="6"/>
      <c r="F131" s="6"/>
      <c r="G131" s="6"/>
      <c r="H131" s="7"/>
    </row>
    <row r="132" spans="2:8" ht="56.25" customHeight="1" x14ac:dyDescent="0.2">
      <c r="B132" s="23"/>
      <c r="C132" s="23"/>
      <c r="D132" s="23"/>
      <c r="E132" s="23"/>
      <c r="F132" s="23"/>
      <c r="G132" s="23"/>
      <c r="H132" s="51"/>
    </row>
    <row r="133" spans="2:8" ht="16.5" customHeight="1" x14ac:dyDescent="0.2">
      <c r="B133" s="6"/>
      <c r="C133" s="6"/>
      <c r="D133" s="6"/>
      <c r="E133" s="6"/>
      <c r="F133" s="6"/>
      <c r="G133" s="6"/>
      <c r="H133" s="7"/>
    </row>
    <row r="134" spans="2:8" ht="57" customHeight="1" x14ac:dyDescent="0.2">
      <c r="B134" s="23"/>
      <c r="C134" s="23"/>
      <c r="D134" s="23"/>
      <c r="E134" s="23"/>
      <c r="F134" s="23"/>
      <c r="G134" s="23"/>
      <c r="H134" s="38"/>
    </row>
    <row r="135" spans="2:8" ht="16.5" customHeight="1" x14ac:dyDescent="0.2">
      <c r="B135" s="6"/>
      <c r="C135" s="6"/>
      <c r="D135" s="77"/>
      <c r="E135" s="78"/>
      <c r="F135" s="78"/>
      <c r="G135" s="78"/>
      <c r="H135" s="78"/>
    </row>
    <row r="136" spans="2:8" ht="63.75" customHeight="1" x14ac:dyDescent="0.2">
      <c r="B136" s="23"/>
      <c r="C136" s="23"/>
      <c r="D136" s="79"/>
      <c r="E136" s="79"/>
      <c r="F136" s="79"/>
      <c r="G136" s="79"/>
      <c r="H136" s="79"/>
    </row>
    <row r="137" spans="2:8" ht="54" customHeight="1" x14ac:dyDescent="0.55000000000000004">
      <c r="B137" s="2"/>
      <c r="C137" s="62"/>
      <c r="D137" s="62"/>
      <c r="E137" s="62"/>
      <c r="F137" s="24"/>
      <c r="G137" s="24"/>
      <c r="H137" s="1"/>
    </row>
    <row r="138" spans="2:8" ht="14.25" customHeight="1" x14ac:dyDescent="0.2">
      <c r="B138" s="4"/>
      <c r="C138" s="5"/>
      <c r="D138" s="4"/>
      <c r="E138" s="5"/>
      <c r="F138" s="4"/>
      <c r="G138" s="5"/>
      <c r="H138" s="4"/>
    </row>
    <row r="139" spans="2:8" ht="16.5" customHeight="1" x14ac:dyDescent="0.2">
      <c r="B139" s="6"/>
      <c r="C139" s="6"/>
      <c r="D139" s="6"/>
      <c r="E139" s="6"/>
      <c r="F139" s="6"/>
      <c r="G139" s="6"/>
      <c r="H139" s="7"/>
    </row>
    <row r="140" spans="2:8" ht="56.25" customHeight="1" x14ac:dyDescent="0.2">
      <c r="B140" s="23"/>
      <c r="C140" s="23"/>
      <c r="D140" s="23"/>
      <c r="E140" s="23"/>
      <c r="F140" s="23"/>
      <c r="G140" s="23"/>
      <c r="H140" s="51"/>
    </row>
    <row r="141" spans="2:8" ht="16.5" customHeight="1" x14ac:dyDescent="0.2">
      <c r="B141" s="6"/>
      <c r="C141" s="6"/>
      <c r="D141" s="6"/>
      <c r="E141" s="6"/>
      <c r="F141" s="6"/>
      <c r="G141" s="6"/>
      <c r="H141" s="7"/>
    </row>
    <row r="142" spans="2:8" ht="56.25" customHeight="1" x14ac:dyDescent="0.2">
      <c r="B142" s="23"/>
      <c r="C142" s="23"/>
      <c r="D142" s="23"/>
      <c r="E142" s="23"/>
      <c r="F142" s="23"/>
      <c r="G142" s="23"/>
      <c r="H142" s="51"/>
    </row>
    <row r="143" spans="2:8" ht="16.5" customHeight="1" x14ac:dyDescent="0.2">
      <c r="B143" s="6"/>
      <c r="C143" s="6"/>
      <c r="D143" s="6"/>
      <c r="E143" s="6"/>
      <c r="F143" s="6"/>
      <c r="G143" s="6"/>
      <c r="H143" s="7"/>
    </row>
    <row r="144" spans="2:8" ht="56.25" customHeight="1" x14ac:dyDescent="0.2">
      <c r="B144" s="23"/>
      <c r="C144" s="23"/>
      <c r="D144" s="23"/>
      <c r="E144" s="23"/>
      <c r="F144" s="23"/>
      <c r="G144" s="23"/>
      <c r="H144" s="51"/>
    </row>
    <row r="145" spans="2:8" ht="16.5" customHeight="1" x14ac:dyDescent="0.2">
      <c r="B145" s="6"/>
      <c r="C145" s="6"/>
      <c r="D145" s="6"/>
      <c r="E145" s="6"/>
      <c r="F145" s="6"/>
      <c r="G145" s="6"/>
      <c r="H145" s="7"/>
    </row>
    <row r="146" spans="2:8" ht="56.25" customHeight="1" x14ac:dyDescent="0.2">
      <c r="B146" s="23"/>
      <c r="C146" s="23"/>
      <c r="D146" s="23"/>
      <c r="E146" s="23"/>
      <c r="F146" s="23"/>
      <c r="G146" s="23"/>
      <c r="H146" s="51"/>
    </row>
    <row r="147" spans="2:8" ht="16.5" customHeight="1" x14ac:dyDescent="0.2">
      <c r="B147" s="6"/>
      <c r="C147" s="6"/>
      <c r="D147" s="6"/>
      <c r="E147" s="6"/>
      <c r="F147" s="6"/>
      <c r="G147" s="6"/>
      <c r="H147" s="7"/>
    </row>
    <row r="148" spans="2:8" ht="57" customHeight="1" x14ac:dyDescent="0.2">
      <c r="B148" s="23"/>
      <c r="C148" s="23"/>
      <c r="D148" s="23"/>
      <c r="E148" s="23"/>
      <c r="F148" s="23"/>
      <c r="G148" s="23"/>
      <c r="H148" s="38"/>
    </row>
    <row r="149" spans="2:8" ht="16.5" customHeight="1" x14ac:dyDescent="0.2">
      <c r="B149" s="6"/>
      <c r="C149" s="6"/>
      <c r="D149" s="77"/>
      <c r="E149" s="78"/>
      <c r="F149" s="78"/>
      <c r="G149" s="78"/>
      <c r="H149" s="78"/>
    </row>
    <row r="150" spans="2:8" ht="63.75" customHeight="1" x14ac:dyDescent="0.2">
      <c r="B150" s="23"/>
      <c r="C150" s="23"/>
      <c r="D150" s="79"/>
      <c r="E150" s="79"/>
      <c r="F150" s="79"/>
      <c r="G150" s="79"/>
      <c r="H150" s="79"/>
    </row>
    <row r="151" spans="2:8" ht="54" customHeight="1" x14ac:dyDescent="0.55000000000000004">
      <c r="B151" s="2"/>
      <c r="C151" s="62"/>
      <c r="D151" s="62"/>
      <c r="E151" s="62"/>
      <c r="F151" s="24"/>
      <c r="G151" s="24"/>
      <c r="H151" s="1"/>
    </row>
    <row r="152" spans="2:8" ht="14.25" customHeight="1" x14ac:dyDescent="0.2">
      <c r="B152" s="4"/>
      <c r="C152" s="5"/>
      <c r="D152" s="4"/>
      <c r="E152" s="5"/>
      <c r="F152" s="4"/>
      <c r="G152" s="5"/>
      <c r="H152" s="4"/>
    </row>
    <row r="153" spans="2:8" ht="16.5" customHeight="1" x14ac:dyDescent="0.2">
      <c r="B153" s="6"/>
      <c r="C153" s="6"/>
      <c r="D153" s="6"/>
      <c r="E153" s="6"/>
      <c r="F153" s="6"/>
      <c r="G153" s="6"/>
      <c r="H153" s="7"/>
    </row>
    <row r="154" spans="2:8" ht="56.25" customHeight="1" x14ac:dyDescent="0.2">
      <c r="B154" s="23"/>
      <c r="C154" s="23"/>
      <c r="D154" s="23"/>
      <c r="E154" s="23"/>
      <c r="F154" s="23"/>
      <c r="G154" s="23"/>
      <c r="H154" s="51"/>
    </row>
    <row r="155" spans="2:8" ht="16.5" customHeight="1" x14ac:dyDescent="0.2">
      <c r="B155" s="6"/>
      <c r="C155" s="6"/>
      <c r="D155" s="6"/>
      <c r="E155" s="6"/>
      <c r="F155" s="6"/>
      <c r="G155" s="6"/>
      <c r="H155" s="7"/>
    </row>
    <row r="156" spans="2:8" ht="56.25" customHeight="1" x14ac:dyDescent="0.2">
      <c r="B156" s="23"/>
      <c r="C156" s="23"/>
      <c r="D156" s="23"/>
      <c r="E156" s="23"/>
      <c r="F156" s="23"/>
      <c r="G156" s="23"/>
      <c r="H156" s="51"/>
    </row>
    <row r="157" spans="2:8" ht="16.5" customHeight="1" x14ac:dyDescent="0.2">
      <c r="B157" s="6"/>
      <c r="C157" s="6"/>
      <c r="D157" s="6"/>
      <c r="E157" s="6"/>
      <c r="F157" s="6"/>
      <c r="G157" s="6"/>
      <c r="H157" s="7"/>
    </row>
    <row r="158" spans="2:8" ht="56.25" customHeight="1" x14ac:dyDescent="0.2">
      <c r="B158" s="23"/>
      <c r="C158" s="23"/>
      <c r="D158" s="23"/>
      <c r="E158" s="23"/>
      <c r="F158" s="23"/>
      <c r="G158" s="23"/>
      <c r="H158" s="51"/>
    </row>
    <row r="159" spans="2:8" ht="16.5" customHeight="1" x14ac:dyDescent="0.2">
      <c r="B159" s="6"/>
      <c r="C159" s="6"/>
      <c r="D159" s="6"/>
      <c r="E159" s="6"/>
      <c r="F159" s="6"/>
      <c r="G159" s="6"/>
      <c r="H159" s="7"/>
    </row>
    <row r="160" spans="2:8" ht="56.25" customHeight="1" x14ac:dyDescent="0.2">
      <c r="B160" s="23"/>
      <c r="C160" s="23"/>
      <c r="D160" s="23"/>
      <c r="E160" s="23"/>
      <c r="F160" s="23"/>
      <c r="G160" s="23"/>
      <c r="H160" s="51"/>
    </row>
    <row r="161" spans="2:8" ht="16.5" customHeight="1" x14ac:dyDescent="0.2">
      <c r="B161" s="6"/>
      <c r="C161" s="6"/>
      <c r="D161" s="6"/>
      <c r="E161" s="6"/>
      <c r="F161" s="6"/>
      <c r="G161" s="6"/>
      <c r="H161" s="7"/>
    </row>
    <row r="162" spans="2:8" ht="57" customHeight="1" x14ac:dyDescent="0.2">
      <c r="B162" s="23"/>
      <c r="C162" s="23"/>
      <c r="D162" s="23"/>
      <c r="E162" s="23"/>
      <c r="F162" s="23"/>
      <c r="G162" s="23"/>
      <c r="H162" s="38"/>
    </row>
    <row r="163" spans="2:8" ht="16.5" customHeight="1" x14ac:dyDescent="0.2">
      <c r="B163" s="6"/>
      <c r="C163" s="6"/>
      <c r="D163" s="77"/>
      <c r="E163" s="78"/>
      <c r="F163" s="78"/>
      <c r="G163" s="78"/>
      <c r="H163" s="78"/>
    </row>
    <row r="164" spans="2:8" ht="63.75" customHeight="1" x14ac:dyDescent="0.2">
      <c r="B164" s="23"/>
      <c r="C164" s="23"/>
      <c r="D164" s="79"/>
      <c r="E164" s="79"/>
      <c r="F164" s="79"/>
      <c r="G164" s="79"/>
      <c r="H164" s="79"/>
    </row>
  </sheetData>
  <mergeCells count="43">
    <mergeCell ref="D150:H150"/>
    <mergeCell ref="C151:E151"/>
    <mergeCell ref="D163:H163"/>
    <mergeCell ref="D164:H164"/>
    <mergeCell ref="D27:H27"/>
    <mergeCell ref="D136:H136"/>
    <mergeCell ref="C137:E137"/>
    <mergeCell ref="D149:H149"/>
    <mergeCell ref="C68:D68"/>
    <mergeCell ref="D69:H69"/>
    <mergeCell ref="D70:H70"/>
    <mergeCell ref="C71:E71"/>
    <mergeCell ref="G50:H50"/>
    <mergeCell ref="D55:H55"/>
    <mergeCell ref="D56:H56"/>
    <mergeCell ref="C57:E57"/>
    <mergeCell ref="D83:H83"/>
    <mergeCell ref="D84:H84"/>
    <mergeCell ref="C85:E85"/>
    <mergeCell ref="G60:H60"/>
    <mergeCell ref="G64:H64"/>
    <mergeCell ref="D125:H125"/>
    <mergeCell ref="D126:H126"/>
    <mergeCell ref="D135:H135"/>
    <mergeCell ref="D97:H97"/>
    <mergeCell ref="D98:H98"/>
    <mergeCell ref="C99:E99"/>
    <mergeCell ref="D111:H111"/>
    <mergeCell ref="D112:H112"/>
    <mergeCell ref="C113:E113"/>
    <mergeCell ref="C48:D48"/>
    <mergeCell ref="D28:H28"/>
    <mergeCell ref="C29:E29"/>
    <mergeCell ref="D41:H41"/>
    <mergeCell ref="B42:C42"/>
    <mergeCell ref="D42:H42"/>
    <mergeCell ref="C43:E43"/>
    <mergeCell ref="C1:E1"/>
    <mergeCell ref="D14:H14"/>
    <mergeCell ref="D13:H13"/>
    <mergeCell ref="F4:H4"/>
    <mergeCell ref="B46:C46"/>
    <mergeCell ref="C15:E15"/>
  </mergeCells>
  <phoneticPr fontId="2"/>
  <conditionalFormatting sqref="B3:H3 B5:H5 B7:H7 B9:H9 B11:H11 B13:C13">
    <cfRule type="expression" dxfId="11" priority="12">
      <formula>MONTH(B3)&lt;&gt;Calendar1MonthOption</formula>
    </cfRule>
  </conditionalFormatting>
  <conditionalFormatting sqref="B17:H17 B19:H19 B21:H21 B23:H23 B25:H25 B27:C27">
    <cfRule type="expression" dxfId="10" priority="11">
      <formula>MONTH(B17)&lt;&gt;Calendar2MonthOption</formula>
    </cfRule>
  </conditionalFormatting>
  <conditionalFormatting sqref="B31:H31 B33:H33 B35:H35 B37:H37 B39:H39 B41:C41">
    <cfRule type="expression" dxfId="9" priority="10">
      <formula>MONTH(B31)&lt;&gt;Calendar3MonthOption</formula>
    </cfRule>
  </conditionalFormatting>
  <conditionalFormatting sqref="B45:H45 B47:H47 B49:H49 B51:H51 B53:H53 B55:C55">
    <cfRule type="expression" dxfId="8" priority="9">
      <formula>MONTH(B45)&lt;&gt;Calendar4MonthOption</formula>
    </cfRule>
  </conditionalFormatting>
  <conditionalFormatting sqref="B59:H59 B61:H61 B63:H63 B65:H65 B67:H67 B69:C69">
    <cfRule type="expression" dxfId="7" priority="8">
      <formula>MONTH(B59)&lt;&gt;Calendar5MonthOption</formula>
    </cfRule>
  </conditionalFormatting>
  <conditionalFormatting sqref="B73:H73 B75:H75 B77:H77 B79:H79 B81:H81 B83:C83">
    <cfRule type="expression" dxfId="6" priority="7">
      <formula>MONTH(B73)&lt;&gt;Calendar6MonthOption</formula>
    </cfRule>
  </conditionalFormatting>
  <conditionalFormatting sqref="B87:H87 B89:H89 B91:H91 B93:H93 B95:H95 B97:C97">
    <cfRule type="expression" dxfId="5" priority="6">
      <formula>MONTH(B87)&lt;&gt;Calendar7MonthOption</formula>
    </cfRule>
  </conditionalFormatting>
  <conditionalFormatting sqref="B101:H101 B103:H103 B105:H105 B107:H107 B109:H109 B111:C111">
    <cfRule type="expression" dxfId="4" priority="5">
      <formula>MONTH(B101)&lt;&gt;Calendar8MonthOption</formula>
    </cfRule>
  </conditionalFormatting>
  <conditionalFormatting sqref="B115:H115 B117:H117 B119:H119 B121:H121 B123:H123 B125:C125">
    <cfRule type="expression" dxfId="3" priority="4">
      <formula>MONTH(B115)&lt;&gt;Calendar9MonthOption</formula>
    </cfRule>
  </conditionalFormatting>
  <conditionalFormatting sqref="B127:H127 B129:H129 B131:H131 B133:H133 B135:C135">
    <cfRule type="expression" dxfId="2" priority="3">
      <formula>MONTH(B127)&lt;&gt;Calendar10MonthOption</formula>
    </cfRule>
  </conditionalFormatting>
  <conditionalFormatting sqref="B139:H139 B141:H141 B143:H143 B145:H145 B147:H147 B149:C149">
    <cfRule type="expression" dxfId="1" priority="2">
      <formula>MONTH(B139)&lt;&gt;Calendar11MonthOption</formula>
    </cfRule>
  </conditionalFormatting>
  <conditionalFormatting sqref="B153:H153 B155:H155 B157:H157 B159:H159 B161:H161 B163:C163">
    <cfRule type="expression" dxfId="0" priority="1">
      <formula>MONTH(B153)&lt;&gt;Calendar12MonthOption</formula>
    </cfRule>
  </conditionalFormatting>
  <dataValidations count="14">
    <dataValidation allowBlank="1" showInputMessage="1" prompt="日付" sqref="B3" xr:uid="{0AF92282-DA26-484C-B2EE-CDD3499E42DC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38:H138 B152:H152" xr:uid="{6B11D632-AB4D-8C4E-9D61-6048DF457524}"/>
    <dataValidation allowBlank="1" showInputMessage="1" showErrorMessage="1" prompt="カレンダーの月は、セル C1 で選択した年に基づいて自動的に更新されます" sqref="C137:E137 C29:E29 C43:E43 C57:E57 C71:E71 C85:E85 C99:E99 C113:E113 C151:E151" xr:uid="{19798DEE-1456-7645-BF7C-5E7B7E9828C2}"/>
    <dataValidation allowBlank="1" showInputMessage="1" showErrorMessage="1" prompt="カレンダーの年は、セル B1 で選択した年に基づいて自動的に更新されます" sqref="B29 B43 B57 B71 B85 B99 B113 B137 B151" xr:uid="{57FA7393-028E-B943-968C-822B2BB32FE5}"/>
    <dataValidation allowBlank="1" showInputMessage="1" prompt="このセルに毎月のメモを入力します" sqref="D14:H14" xr:uid="{918D6CF4-9760-7B42-A029-66C67455CF47}"/>
    <dataValidation allowBlank="1" showInputMessage="1" prompt="下のセルに毎月のメモを入力します" sqref="D13:H13" xr:uid="{D2733492-1B29-C441-A3F2-6B411C1EAC2F}"/>
    <dataValidation allowBlank="1" showInputMessage="1" prompt="カレンダーの月は、セル C1 で選択した年に基づいて自動的に更新されます" sqref="C15:E15" xr:uid="{EF28A6D4-D6E6-C942-99E9-0F8FC49641AB}"/>
    <dataValidation allowBlank="1" showInputMessage="1" prompt="カレンダーの年は、セル B1 で選択した年に基づいて自動的に更新されます" sqref="B15" xr:uid="{4783C8A8-A1E4-BD49-800A-037605C9EC3B}"/>
    <dataValidation allowBlank="1" showInputMessage="1" prompt="ここにその日のメモを入力します" sqref="B4" xr:uid="{66B57AE5-E459-A84E-9F66-CEC5D5547BBD}"/>
    <dataValidation allowBlank="1" showInputMessage="1" prompt="曜日は自動的に決定されます。曜日を変更するには、セル B2 で新しい週の開始曜日を選択します" sqref="C2:H2 B16" xr:uid="{579C701C-BDF0-7845-8E04-5D9A7900B357}"/>
    <dataValidation allowBlank="1" showInputMessage="1" showErrorMessage="1" prompt="このセルに年を入力します" sqref="B1" xr:uid="{998873B0-7783-DA45-934D-01AD9451E0C3}"/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A3E42A47-5EE6-E94A-962C-20F3229D1DE6}"/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2F4C91CF-F065-DC4F-A949-F54590CE4A80}">
      <formula1>"1月,2月,3月,4月,5月,6月,7月,8月,9月,10月,11月,12月"</formula1>
    </dataValidation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E799CC07-B284-544F-AA47-C057EF49E713}">
      <formula1>"日曜日,月曜日,火曜日,水曜日,木曜日,金曜日,土曜日"</formula1>
    </dataValidation>
  </dataValidations>
  <hyperlinks>
    <hyperlink ref="G102" r:id="rId1" display="黒森山~御嶽縦走" xr:uid="{6EFD7929-AE8B-434D-B517-384E51BDF18D}"/>
    <hyperlink ref="H108" r:id="rId2" location="yukawanuma" xr:uid="{267470F8-6A10-B141-A50F-E60E20B58A0C}"/>
    <hyperlink ref="B104" r:id="rId3" location="aisawa" xr:uid="{6B2131C1-87E9-D947-AFF6-BECA95DF4E52}"/>
    <hyperlink ref="G88" r:id="rId4" location="ariya" xr:uid="{3FE868BA-54B7-D346-80C3-E60B905091EA}"/>
    <hyperlink ref="G94" r:id="rId5" location="ogoshiki" display="https://bariko.jp/blog-yama/guide_menu/guide-menu/koshikiyama/ - ogoshiki" xr:uid="{EABE59C6-7126-F647-AFD8-86FBB7A289B3}"/>
    <hyperlink ref="H94" r:id="rId6" location="juso" xr:uid="{42ABD8F6-2CC4-9E49-89EA-85F7D2C14B41}"/>
    <hyperlink ref="G80" r:id="rId7" display="https://bariko.jp/blog-yama/guide_menu/guide-menu/akitakoma-guide/" xr:uid="{CA063606-AAD0-3A44-B34D-4360E9F77ECF}"/>
    <hyperlink ref="H80" r:id="rId8" location="baba" display="https://bariko.jp/blog-yama/guide_menu/guide-menu/akitakoma-guide/ - baba" xr:uid="{812E1A77-E3FA-C043-9CDF-6BC7F119EAD9}"/>
    <hyperlink ref="D80" r:id="rId9" location="tenmaone" display="https://bariko.jp/blog-yama/guide_menu/guide-menu/kurikomayama/ - tenmaone" xr:uid="{7B1C72E4-89C0-D744-B6F4-8A26209F0B72}"/>
    <hyperlink ref="H88" r:id="rId10" location="yukawanuma_short" display="https://bariko.jp/blog-yama/guide_menu/guide-menu/satoyama-teizan/ - yukawanuma_short" xr:uid="{8C36DE56-7CC9-C847-A69A-323B4835C3FA}"/>
    <hyperlink ref="E72" r:id="rId11" location="yamabushi" display="山伏岳" xr:uid="{E3B3EBFC-1DDA-FB40-B49F-FAAE0C3EDD83}"/>
    <hyperlink ref="H90" r:id="rId12" display="友の会山行" xr:uid="{BE186A01-9D0A-984C-A4D4-1CAC6D81BC40}"/>
    <hyperlink ref="H136" r:id="rId13" display="湯川沼のヒツジグサ" xr:uid="{E82DAB91-EE48-8143-8426-010BE947F628}"/>
    <hyperlink ref="G136" r:id="rId14" display="https://bariko.jp/blog-yama/guide_menu/guide-menu/doroyusanzan/" xr:uid="{90B36146-9D90-3440-8B3E-A69730A1B14C}"/>
    <hyperlink ref="C136:D136" r:id="rId15" display="鳥海山山頂小屋泊まり" xr:uid="{7A5EAF39-9CC8-604F-92EB-B0804E11E441}"/>
    <hyperlink ref="H130" r:id="rId16" display="https://bariko.jp/blog-yama/guide_menu/guide-menu/chokaisan/" xr:uid="{FDA8EF35-1D0E-EA4C-9591-A8823243304B}"/>
    <hyperlink ref="G120" r:id="rId17" display="乳頭山〜田代平湿原〜蟹場" xr:uid="{674BC5BA-B61F-8C49-B90E-2ACD9C49D3E7}"/>
    <hyperlink ref="G128:H128" r:id="rId18" display="南八幡平無人小屋泊まり" xr:uid="{BEA3F9A2-5E79-B64F-8D71-E5099B86BC20}"/>
    <hyperlink ref="H102" r:id="rId19" display="ニセアカシア天ぷら" xr:uid="{2C376E3B-6947-FF47-B90F-8A5B4992828B}"/>
    <hyperlink ref="G80" r:id="rId20" location="akitakoma" display="https://bariko.jp/blog-yama/guide_menu/guide-menu/akitakoma-guide/ - akitakoma" xr:uid="{8C3D55FE-8727-0346-9689-F92ED4573634}"/>
    <hyperlink ref="H86" r:id="rId21" display="笙ヶ岳残雪ハイク" xr:uid="{19DEC592-31A5-9348-AD2A-874E39EF3C9B}"/>
    <hyperlink ref="D90" r:id="rId22" display="鳥海湖残雪ハイク" xr:uid="{EA1837ED-41FB-1D4A-903A-2A205D015660}"/>
    <hyperlink ref="D120" r:id="rId23" display="鳥海湖ハイキング" xr:uid="{9F790542-FCD6-FB4E-AE3A-1B1799E8C0BA}"/>
    <hyperlink ref="H120" r:id="rId24" display="鳥海湖ハイキング" xr:uid="{5BD4ACC0-7A6B-0141-B383-ADD434CB6209}"/>
    <hyperlink ref="H116" r:id="rId25" display="https://bariko.jp/blog-yama/guide_menu/guide-menu/waga_mahiru/" xr:uid="{2DAC0C14-3DD0-9A41-A1A5-0AC09F360341}"/>
    <hyperlink ref="G106" r:id="rId26" display="https://bariko.jp/blog-yama/guide_menu/guide-menu/akitakoma-guide/" xr:uid="{DC879B57-E448-BC45-A463-8887C0EDB7F0}"/>
    <hyperlink ref="D106" r:id="rId27" display="https://bariko.jp/blog-yama/guide_menu/guide-menu/akitakoma-guide/" xr:uid="{7E351F7A-E233-3241-B99D-4ACE39C5DC90}"/>
    <hyperlink ref="C104" r:id="rId28" display="https://bariko.jp/blog-yama/guide_menu/guide-menu/akitakoma-guide/" xr:uid="{C8EA6677-31DF-AB4F-AC2E-ADBC18154D90}"/>
    <hyperlink ref="G102" r:id="rId29" location="kuromoriyama" display="https://bariko.jp/blog-yama/guide_menu/guide-menu/satoyama-teizan/ - kuromoriyama" xr:uid="{E66E9D32-B080-5344-B206-C96126B25186}"/>
    <hyperlink ref="G100" r:id="rId30" display="男甑" xr:uid="{E20B3009-C5D5-E541-BC9C-6B1EAE39F0CB}"/>
    <hyperlink ref="G114" r:id="rId31" display="女神山" xr:uid="{058CB471-5EE9-B740-8D1E-0E4819C1B19F}"/>
    <hyperlink ref="C86" r:id="rId32" display="https://bariko.jp/blog-yama/guide_menu/guide-menu/satoyama-teizan/" xr:uid="{A8BECAFF-4D30-4D49-A49E-9F93E34EFA6A}"/>
    <hyperlink ref="G86" r:id="rId33" display="筑紫森ハイキング" xr:uid="{1D18751E-610B-D747-BDE3-6D17C1E9A63E}"/>
    <hyperlink ref="C80" r:id="rId34" display="https://bariko.jp/blog-yama/guide_menu/guide-menu/satoyama-teizan/" xr:uid="{125D975F-8B02-064E-BFB2-A480648B8136}"/>
    <hyperlink ref="G78" r:id="rId35" location="juso" xr:uid="{A1812B55-A2E9-E548-A360-F060AEDE8A2D}"/>
    <hyperlink ref="B92" r:id="rId36" location="baba" display="https://bariko.jp/blog-yama/guide_menu/guide-menu/akitakoma-guide/ - baba" xr:uid="{09A07E3F-DEDB-4444-A5B5-B33733DE0950}"/>
    <hyperlink ref="G104" r:id="rId37" location="aisawa" xr:uid="{D54C8FD3-6CF4-DD45-95FB-641846B22151}"/>
    <hyperlink ref="G108" r:id="rId38" location="tsukushimori" xr:uid="{A9E2C211-A5BF-224F-8890-7EF0F6704E51}"/>
    <hyperlink ref="G90" r:id="rId39" location="cyokaiko" xr:uid="{5763FB68-17C9-CA4D-B401-941DEC0A9DAF}"/>
    <hyperlink ref="B78" r:id="rId40" location="cyokaiko" xr:uid="{8848C223-7DED-9343-B8AC-793D51DC5699}"/>
    <hyperlink ref="G76" r:id="rId41" location="mahirudake" xr:uid="{ECEAF633-01F3-F745-B102-FB00D0DF082C}"/>
  </hyperlinks>
  <printOptions horizontalCentered="1" verticalCentered="1"/>
  <pageMargins left="0.25" right="0.25" top="0.45" bottom="0.45" header="0.5" footer="0.5"/>
  <pageSetup paperSize="9" fitToHeight="0" orientation="landscape" r:id="rId42"/>
  <headerFooter alignWithMargins="0"/>
  <rowBreaks count="10" manualBreakCount="10">
    <brk id="14" min="1" max="7" man="1"/>
    <brk id="28" min="1" max="7" man="1"/>
    <brk id="42" min="1" max="7" man="1"/>
    <brk id="56" min="1" max="7" man="1"/>
    <brk id="70" min="1" max="7" man="1"/>
    <brk id="84" min="1" max="7" man="1"/>
    <brk id="98" min="1" max="7" man="1"/>
    <brk id="112" min="1" max="7" man="1"/>
    <brk id="136" min="1" max="8" man="1"/>
    <brk id="15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58</vt:i4>
      </vt:variant>
    </vt:vector>
  </HeadingPairs>
  <TitlesOfParts>
    <vt:vector size="59" baseType="lpstr">
      <vt:lpstr>カレンダー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barry@kiu.biglobe.ne.jp</dc:creator>
  <cp:lastModifiedBy>barry@kiu.biglobe.ne.jp</cp:lastModifiedBy>
  <dcterms:created xsi:type="dcterms:W3CDTF">2025-08-01T20:01:15Z</dcterms:created>
  <dcterms:modified xsi:type="dcterms:W3CDTF">2025-08-03T10:27:33Z</dcterms:modified>
</cp:coreProperties>
</file>